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luzangela.vasquez\Documents\2022\INDICADORES\Consolidado\publicacion\"/>
    </mc:Choice>
  </mc:AlternateContent>
  <xr:revisionPtr revIDLastSave="0" documentId="13_ncr:1_{D5E03A98-B414-4944-99F1-3F4F2D6DB70F}" xr6:coauthVersionLast="47" xr6:coauthVersionMax="47" xr10:uidLastSave="{00000000-0000-0000-0000-000000000000}"/>
  <bookViews>
    <workbookView xWindow="-120" yWindow="-120" windowWidth="21840" windowHeight="13140" xr2:uid="{00000000-000D-0000-FFFF-FFFF00000000}"/>
  </bookViews>
  <sheets>
    <sheet name="Actualización PEI Agos 2021" sheetId="2" r:id="rId1"/>
    <sheet name="Apuestas actualizadas" sheetId="4" r:id="rId2"/>
    <sheet name="Hoja1" sheetId="5" r:id="rId3"/>
    <sheet name="Hoja2" sheetId="6" r:id="rId4"/>
  </sheets>
  <definedNames>
    <definedName name="_xlnm._FilterDatabase" localSheetId="0" hidden="1">'Actualización PEI Agos 2021'!$A$2:$V$53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53" i="2" l="1"/>
  <c r="N53" i="2"/>
  <c r="U42" i="2" l="1"/>
  <c r="K12" i="6" l="1"/>
  <c r="L12" i="6"/>
  <c r="J12" i="6"/>
  <c r="I12" i="6"/>
  <c r="G12" i="6"/>
  <c r="M10" i="5" l="1"/>
  <c r="M8" i="5"/>
  <c r="M7" i="5"/>
  <c r="N7" i="5" s="1"/>
  <c r="M6" i="5"/>
  <c r="N9" i="2"/>
  <c r="N5" i="2" l="1"/>
  <c r="Q5" i="2" s="1"/>
  <c r="N48" i="2" l="1"/>
  <c r="N42" i="2"/>
  <c r="Q42" i="2" s="1"/>
  <c r="N43" i="2"/>
  <c r="Q43" i="2" s="1"/>
  <c r="N41" i="2"/>
  <c r="Q41" i="2" s="1"/>
  <c r="N33" i="2"/>
  <c r="Q33" i="2" s="1"/>
  <c r="N29" i="2"/>
  <c r="Q29" i="2" s="1"/>
  <c r="N30" i="2"/>
  <c r="N31" i="2"/>
  <c r="N28" i="2"/>
  <c r="N22" i="2"/>
  <c r="N23" i="2"/>
  <c r="N24" i="2"/>
  <c r="N21" i="2"/>
  <c r="N13" i="2"/>
  <c r="N14" i="2"/>
  <c r="N15" i="2"/>
  <c r="N16" i="2"/>
  <c r="N12" i="2"/>
  <c r="N10" i="2"/>
  <c r="Q10" i="2" s="1"/>
  <c r="R53" i="2"/>
  <c r="P49" i="2"/>
  <c r="Q47" i="2"/>
  <c r="P43" i="2"/>
  <c r="R10" i="2" l="1"/>
  <c r="Q31" i="2" l="1"/>
  <c r="P31" i="2"/>
  <c r="Q30" i="2"/>
  <c r="P30" i="2"/>
  <c r="P29" i="2"/>
  <c r="P24" i="2"/>
  <c r="P23" i="2"/>
  <c r="P22" i="2"/>
  <c r="P21" i="2"/>
  <c r="Q16" i="2"/>
  <c r="Q15" i="2"/>
  <c r="Q14" i="2"/>
  <c r="Q13" i="2"/>
  <c r="Q12" i="2"/>
  <c r="Q9" i="2"/>
  <c r="R9" i="2" s="1"/>
  <c r="P16" i="2"/>
  <c r="P12" i="2" l="1"/>
  <c r="P10" i="2"/>
  <c r="P5" i="2"/>
  <c r="L48" i="2" l="1"/>
  <c r="Q49" i="2"/>
  <c r="Q22" i="2"/>
  <c r="Q23" i="2"/>
  <c r="Q21" i="2"/>
  <c r="Q24" i="2"/>
  <c r="R15" i="2" l="1"/>
  <c r="R16" i="2"/>
  <c r="R14" i="2"/>
  <c r="P47" i="2" l="1"/>
  <c r="R12" i="2" l="1"/>
  <c r="H9" i="5" l="1"/>
  <c r="R29" i="2" l="1"/>
  <c r="F5" i="2" l="1"/>
  <c r="R5" i="2" s="1"/>
  <c r="G39" i="2"/>
  <c r="I20" i="2"/>
  <c r="G20" i="2"/>
  <c r="F24" i="2" l="1"/>
  <c r="R24" i="2" s="1"/>
  <c r="F49" i="2"/>
  <c r="R49" i="2" s="1"/>
  <c r="Q48" i="2"/>
  <c r="R48" i="2" s="1"/>
  <c r="P48" i="2"/>
  <c r="K42" i="2"/>
  <c r="K41" i="2"/>
  <c r="K33" i="2"/>
  <c r="F22" i="2"/>
  <c r="R22" i="2" s="1"/>
  <c r="F23" i="2"/>
  <c r="R23" i="2" s="1"/>
  <c r="F21" i="2"/>
  <c r="R21" i="2" s="1"/>
  <c r="P15" i="2"/>
  <c r="P14" i="2"/>
  <c r="R13" i="2"/>
  <c r="P13" i="2"/>
  <c r="R31" i="2"/>
  <c r="R30" i="2"/>
  <c r="M28" i="2"/>
  <c r="K28" i="2"/>
  <c r="I28" i="2"/>
  <c r="H28" i="2"/>
  <c r="Q28" i="2" s="1"/>
  <c r="G28" i="2"/>
  <c r="F33" i="2" l="1"/>
  <c r="R33" i="2" s="1"/>
  <c r="P33" i="2"/>
  <c r="P28" i="2"/>
  <c r="R28" i="2"/>
  <c r="F42" i="2"/>
  <c r="R42" i="2" s="1"/>
  <c r="P42" i="2"/>
  <c r="F41" i="2"/>
  <c r="R41" i="2" s="1"/>
  <c r="P41" i="2"/>
  <c r="F43" i="2"/>
  <c r="R43" i="2" s="1"/>
  <c r="R47" i="2"/>
</calcChain>
</file>

<file path=xl/sharedStrings.xml><?xml version="1.0" encoding="utf-8"?>
<sst xmlns="http://schemas.openxmlformats.org/spreadsheetml/2006/main" count="312" uniqueCount="113">
  <si>
    <t>INDICADOR</t>
  </si>
  <si>
    <t>CLASIFICADOR INDICADOR</t>
  </si>
  <si>
    <t>LINEA BASE PND / ENTIDAD</t>
  </si>
  <si>
    <t>META PS CUATRIENIO</t>
  </si>
  <si>
    <t>Meta</t>
  </si>
  <si>
    <t xml:space="preserve">Ejecutado </t>
  </si>
  <si>
    <t>Transformacional, SINERGIA y Plan Estratégico Institucional</t>
  </si>
  <si>
    <t xml:space="preserve">Meta acumulada </t>
  </si>
  <si>
    <t>Familias beneficiadas con TMC</t>
  </si>
  <si>
    <t>Nuevos cupos en el programa Jóvenes en Acción</t>
  </si>
  <si>
    <t>Niños, niñas y adolescentes de FA en edad escolar que se encuentran asistiendo a un centro de educación formal</t>
  </si>
  <si>
    <t>Niños menores de 6 años de FA que asisten a controles periódicos de salud</t>
  </si>
  <si>
    <t>0</t>
  </si>
  <si>
    <t>Emprendimientos apoyados</t>
  </si>
  <si>
    <t>Hogares con mejoramiento de vivienda</t>
  </si>
  <si>
    <t>Hogares beneficiados con mejoramiento de vivienda MCH (Terminados)</t>
  </si>
  <si>
    <t>Hogares con incentivo de habitabilidad (MCH FEST)*</t>
  </si>
  <si>
    <t>Hogares beneficiados con infraestructura social indirecta</t>
  </si>
  <si>
    <t>Fondo Nacional de Pago por Resultados estructurado</t>
  </si>
  <si>
    <t>Cumplido 2019</t>
  </si>
  <si>
    <t>Programas misionales interoperando con Equidad Digital</t>
  </si>
  <si>
    <t>Programas o proyectos del sector con información actualizada en Equidad Digital (Incluyendo información histórica)</t>
  </si>
  <si>
    <t xml:space="preserve">Evaluación FURAG </t>
  </si>
  <si>
    <t xml:space="preserve">Ejecutado acumulado </t>
  </si>
  <si>
    <t>ID</t>
  </si>
  <si>
    <t>Ejecutado acumulado 2019-2020-2021</t>
  </si>
  <si>
    <t>%</t>
  </si>
  <si>
    <t>Avance 
2019-2022</t>
  </si>
  <si>
    <t>Hogares acompañados por la Estrategia Unidos</t>
  </si>
  <si>
    <t>Adultos mayores beneficiarios del programa de protección social al adulto mayor - Colombia Mayor</t>
  </si>
  <si>
    <t>Hogares benefciarios con transferencias monetarias no condicionadas (Compensación del IVA)</t>
  </si>
  <si>
    <t>Hogares beneficiarios del programa Ingreso Solidario</t>
  </si>
  <si>
    <t xml:space="preserve">Hogares en Programas de Generación de ingresos (FEST) </t>
  </si>
  <si>
    <t>Hogares en programas de generación de ingresos (IRACA)</t>
  </si>
  <si>
    <t>Hogares con programas de implementación de Unidades Productivas para el Autoconsumo y adquisición de hábitos saludables (ReSA)</t>
  </si>
  <si>
    <t>Proyectos de infraestructura social terminados</t>
  </si>
  <si>
    <t>Beneficiarios de la Oferta Social atendidos</t>
  </si>
  <si>
    <t>Servicios de Oferta Externa gestionados para beneficiarios sujetos de atención de Prosperidad Social</t>
  </si>
  <si>
    <t>Mecanismos de articulación suscritos con aliados públicos, privados y/o de cooperación internacional que provean oferta focalizada y pertinente</t>
  </si>
  <si>
    <t>Componenentes de Equidad Digital operando</t>
  </si>
  <si>
    <t>Meta cumplida</t>
  </si>
  <si>
    <t>Objetivos Estratégicos</t>
  </si>
  <si>
    <t>Apuestas Institucionales</t>
  </si>
  <si>
    <t>Apuesta 2:  Los programas de Transferencias Monetarias se rediseñan y/o ajustan, atendiendo prioritariamente población en pobreza</t>
  </si>
  <si>
    <t>Apuesta 3: La oferta de inclusión productiva contribuye a la reactivación económica de población en pobreza, pobreza extrema y/o víctima del desplazamiento forzado.</t>
  </si>
  <si>
    <t xml:space="preserve">Apuesta 4:  Los Proyectos de infraestructura Social, productiva y Hábitat benefician a comunidades en pobreza y vulnerabilidad en el marco de la ruta para superación de la pobreza, contribuyendo a la reactivación económica. </t>
  </si>
  <si>
    <t>Apuesta 5:  Prosperidad Social posiciona su liderazgo en la articulación de la oferta social del Estado en el marco de la Ruta para la superación de la pobreza y la Mesa de Equidad.</t>
  </si>
  <si>
    <t>Apuesta 6:  Equidad Digital se consolida como la plataforma de información del sector garantizando interoperabilidad con otros sistemas y fuentes de datos.</t>
  </si>
  <si>
    <t>Apuesta 7: Prosperidad Social, enfocada en el fortalecimiento de su planeación, gestión y regionalización, articula la Ruta de Superación de la pobreza en su modelo de operación por procesos, en el marco del Modelo Integrado de Planeación y Gestión -MIPG-</t>
  </si>
  <si>
    <t>Procesos</t>
  </si>
  <si>
    <t>Focalización, caracterización y gestión de acompañamiento poblacional y territorial</t>
  </si>
  <si>
    <t>Diseño y articulación de políticas, programas y proyectos</t>
  </si>
  <si>
    <t>Evaluación de políticas, programas y proyectos</t>
  </si>
  <si>
    <t>Implementación de políticas, programas y proyectos</t>
  </si>
  <si>
    <r>
      <rPr>
        <b/>
        <sz val="12"/>
        <color theme="4" tint="-0.249977111117893"/>
        <rFont val="Arial Nova"/>
        <family val="2"/>
      </rPr>
      <t>1.</t>
    </r>
    <r>
      <rPr>
        <sz val="12"/>
        <color theme="4" tint="-0.249977111117893"/>
        <rFont val="Arial Nova"/>
        <family val="2"/>
      </rPr>
      <t xml:space="preserve"> Implementar la Ruta de superación de la pobreza a nivel institucional, impactando las dimensiones programáticas y de procesos de la Entidad. </t>
    </r>
  </si>
  <si>
    <r>
      <rPr>
        <b/>
        <sz val="12"/>
        <color theme="4" tint="-0.249977111117893"/>
        <rFont val="Arial Nova"/>
        <family val="2"/>
      </rPr>
      <t>2.</t>
    </r>
    <r>
      <rPr>
        <sz val="12"/>
        <color theme="4" tint="-0.249977111117893"/>
        <rFont val="Arial Nova"/>
        <family val="2"/>
      </rPr>
      <t xml:space="preserve"> Gestionar la oferta social de manera articulada a nivel interinstitucional, dirigida a la inclusión social y productiva de los hogares y las comunidades. </t>
    </r>
  </si>
  <si>
    <r>
      <rPr>
        <b/>
        <sz val="12"/>
        <color theme="4" tint="-0.249977111117893"/>
        <rFont val="Arial Nova"/>
        <family val="2"/>
      </rPr>
      <t>3.</t>
    </r>
    <r>
      <rPr>
        <sz val="12"/>
        <color theme="4" tint="-0.249977111117893"/>
        <rFont val="Arial Nova"/>
        <family val="2"/>
      </rPr>
      <t xml:space="preserve"> Liderar las políticas públicas de inclusión social orientadas a la superación de la pobreza y la equidad social.</t>
    </r>
  </si>
  <si>
    <r>
      <rPr>
        <b/>
        <sz val="12"/>
        <color theme="4" tint="-0.249977111117893"/>
        <rFont val="Arial Nova"/>
        <family val="2"/>
      </rPr>
      <t>Apuesta 1</t>
    </r>
    <r>
      <rPr>
        <sz val="12"/>
        <color theme="4" tint="-0.249977111117893"/>
        <rFont val="Arial Nova"/>
        <family val="2"/>
      </rPr>
      <t>: Las estrategias de acompañamiento a los hogares y comunidades en pobreza se rediseñan y fortalecen para la priorización de oferta social del Estado</t>
    </r>
  </si>
  <si>
    <t>Gobierno de tecnologías de la información</t>
  </si>
  <si>
    <t>Todos los procesos</t>
  </si>
  <si>
    <t>Apuesta 1: Las estrategias de acompañamiento a los hogares y comunidades en pobreza se rediseñan y fortalecen para la priorización de oferta social del Estado</t>
  </si>
  <si>
    <t xml:space="preserve">Total Hogares UNIDOS beneficiarios de FA </t>
  </si>
  <si>
    <t>Según acta del Cómite de Gestión y Desempeño Institucional del 6 de octubre no se continúa con este indicador</t>
  </si>
  <si>
    <t>Emprendimientos acompañados para capitalización (Mi Negocio, Emprendimiento Colectivo, FEST, IRACA, ReSA)</t>
  </si>
  <si>
    <t>Observaciones</t>
  </si>
  <si>
    <t>Proyectos de infraestructura social pública financiados</t>
  </si>
  <si>
    <t>Número de hogares UNIDOS remitidos a entidades externas con oferta pertinente (Programación inicial 2019 - 2022 - alineación SINERGIA - PND)</t>
  </si>
  <si>
    <t>Número de servicios de oferta complementaria provistos con acceso efectivo a hogares de la Estrategia Unidos. (Reto estratégico adicional de la Entidad)</t>
  </si>
  <si>
    <t xml:space="preserve">Número de acuerdos de trabajo suscritos con aliados públicos, privados y/o de cooperación internacional que provean oferta focalizada y pertinente a población UNIDOS </t>
  </si>
  <si>
    <t>89.2</t>
  </si>
  <si>
    <t>Cerrado</t>
  </si>
  <si>
    <t xml:space="preserve">emprendimiento capitalizados </t>
  </si>
  <si>
    <t>rom</t>
  </si>
  <si>
    <t>union patriot</t>
  </si>
  <si>
    <t>fallos</t>
  </si>
  <si>
    <t>Ejecutado 4 trimestre</t>
  </si>
  <si>
    <t xml:space="preserve">Transformacional, SINERGIA </t>
  </si>
  <si>
    <t xml:space="preserve">SINERGIA </t>
  </si>
  <si>
    <t>al 2022</t>
  </si>
  <si>
    <t>Ejecutado 1 trimestre</t>
  </si>
  <si>
    <t xml:space="preserve">Ejecutado I Trimestre 2022  
Reporte Cuantitativo  </t>
  </si>
  <si>
    <t xml:space="preserve">Ejecutado I Trimestre 2022  
Reporte Cualitativo </t>
  </si>
  <si>
    <t>hasta 1 trimestre 2022</t>
  </si>
  <si>
    <t xml:space="preserve">Avance </t>
  </si>
  <si>
    <t>2019-2022</t>
  </si>
  <si>
    <t>Meta acumulada  2019-2020-2021-2022</t>
  </si>
  <si>
    <t>En el primer trimestre de 2022, se verificó que 2.849.592 niños, niñas y adolescentes se encuentran asistiendo a los establecimientos educativos.</t>
  </si>
  <si>
    <t>En el primer trimestre de 2022, se verificó que 495.350 niños y niñas asisten a los controles en salud para la primera infancia.</t>
  </si>
  <si>
    <t>En el primer trimestre de 2022, seprogramó liquidación a 1.700.545 adultos mayores del Programa Colombia Mayor, correspondiente a las nóminas de los meses enero, febrero y marzo por un valor de $440.994.785.000</t>
  </si>
  <si>
    <t>En el primer trimestre de 2022, seprogramó liquidación a 2 millones de hgares del Programa Compensación del IVA, por un valor de $177.613.380.000</t>
  </si>
  <si>
    <t>En el primer trimestre de 2022, seprogramó liquidación a 3.590.876 hogares del Programa Ingreso Solidario, por un valor de $1.364.532.560.000</t>
  </si>
  <si>
    <t xml:space="preserve">Para el primer trimestre el proyecto de inversión a través del cual se implementa la Estrategia UNIDOS permaneció sin asignación de recursos, sin embargo, se avanzó en la realización de actividades de la propuesta que se presentó a la Dirección General de Prosperidad Social y al Departamento Nacional de Planeación para la atención de los hogares en pobreza y pobreza extrema a través de otros programas de Prosperidad Social como Familias en Acción, Jóvenes en Acción, Ingreso Solidario, Devolución de IVA. La propuesta aprobada consistió en un acompañamiento por canales no presenciales entregando información de la oferta según las necesidades de los hogares de acuerdo con la información suministrada por las encuestas SISBEN IV. Finalizando la vigencia 2021 se acompañaron 868.303 hogares a los cuales se les socializó oferta, a al menos  a uno de sus integrantes. Además, los hogares tuvieron acceso a plataformas en las que recibieron temáticas que contribuyen con el mejoramiento de sus condiciones de vida. 
En el mes de abril, se recibieron 442.225 registros administrativos por parte de la Dirección de Gestión y Articulación de la Oferta Social de la Subdirección General para la Superación de la Pobreza el día 25 abril de 2022, al realizar el procesamiento de la información y la validación de calidad de los datos por la Dirección de Acompañamiento Familiar y Comunitario se remitió el archivo a la Oficina de Tecnología de la Información para cargue con 215.284 validos. Finalizado el cargue y validada la información por esta dependencia se informará el conteo de registros administrativo y el avance de hogares acompañados de acuerdo con la información valida. </t>
  </si>
  <si>
    <t>Se reporta la vinculación de 8,136 hogares a la intervención VIII (2021-2022). De este modo, con los 19,373 hogares vinculados en la vigencia 2021, se tiene un acumulado de 27,509 hogares vinculados a 31 de marzo a la intervención VIII</t>
  </si>
  <si>
    <t>Con corte al primer trimestre de la vigencia 2022, el proyecto Manos que Alimentan ha vinculado 2.315 hogares iniciando entrega de insumos agricolas y especies menores.</t>
  </si>
  <si>
    <t xml:space="preserve">A la fecha el programa IRACA, ha vinculado 5.789 hogares étnicos para la intervención VI (2021-2022). De manera paralela se han entregado insumos y herramientas para la implementación de los proyectos del componente Generación de Excedentes Agro-productivos, beneficiando a 471 hogares étnicos. Del mismo modo se ha brindado asistencia técnica para la generación de ingresos beneficiando 1.905 hogares étnicos. </t>
  </si>
  <si>
    <t>Se realizó la vinculación y formación para la puesta en marcha de unidades productivas, con las intervenciones iniciadas en diciembre de 2021. Estas intervenciones corresponden a 97 personas pertenecientes al pueblo Rrom, atendidas a través de 9 convenios directos con 9 kumpanyas del territorio nacional; y 200 sobrevivientes y exdirigentes de la Unión Patriótica. El avance cualitativo se reporta en cero (0) en razón a que la información aun falta por ser cargada en el sistema de información, ésta se encuentra revisada.</t>
  </si>
  <si>
    <t>2107</t>
  </si>
  <si>
    <t xml:space="preserve">A corte 31 de marzo de 2022 se ha realizado 2107 mejoramientos producto de los programas de mejoramiento de vivienda directos y mejoramiento de entornos en los departamentos de Antioquia, Atlántico, Bolívar, Boyacá, Caldas, Caquetá, Casanare, Cauca, Cesar, Chocó, Córdoba, Cundinamarca, Huila, Magdalena, Nariño, Norte De Santander, Risaralda, Santander ,Sucre,Tolima,Valle Del Cauca y Guajira  en 56 municipios </t>
  </si>
  <si>
    <t xml:space="preserve">Se han beneficiado 1167 hogares en los departamentos de Antioquia, Atlántico, Bolívar, Boyacá, Caldas, Caquetá, Casanare, Cauca, Cesar, Chocó, Córdoba, Cundinamarca, Huila, Magdalena, Nariño, Norte De Santander, Risaralda, Santander ,Sucre,Tolima,Valle Del Cauca en 55 municipios </t>
  </si>
  <si>
    <t xml:space="preserve">A corte 31 de marzo de 2022 no se realizado entrega de incentivos a con carencias habitacionales (DPS) de hogares con al menos un miembro en condición de desplazamiento que reciben recursos monetarios para el mejoramiento de condiciones de habitabilidad a través del programa Familias en su Tierra-FEST              </t>
  </si>
  <si>
    <t>Fueron beneficiados  994 hogares con la entrega de obras de infraestructura en el departamento de la Guajira, certificado por la interventoría,  como contribución al mejoramiento de condiciones del entorno de la población beneficiaria.</t>
  </si>
  <si>
    <t xml:space="preserve">a) 36 personas con vinculación a un empleo formal, ubicados en 3 departamentos y 4 municipios a través del Programa Empléate 2021-2022
b) 1. 87 personas con vinculación a un empleo formal, ubicados en 6 departamentos y 12 municipios a través del Programa Empléate 2021-2022.
c). se reportan 57.122 beneficiarios atendidos por Prosperidad Social que accedieron al programa de MinEducación - niños y niñas que ingresaron a transición.
d) 1.  95 personas con vinculación a un empleo formal, ubicados en 10 departamentos y 21 municipios a través del Programa Empléate 2021-2022.
e).  se reportan 16.242 nuevos beneficiarios atendidos en al menos uno de los siguientes programas:
i) Asistentes a Jornada de Educación Financiera "Parche de ahorro", realizado por Colpensiones
ii) MinEducación - niños y niñas atendidos por Prosperidad Social, que ingresaron a transición en febrero de 2022.
f). Fundación Rofe. 365 beneficiarios del programa Mujeres Rofe.
g). Farmly. 154 beneficiarios de rueda de negocios.
h). Fraternidad Medellín. 15 beneficiarios de jóvenes en acción con becas para educación superior.
i). Universidad del Rosario. 101 beneficiarios de donación  de computadores.
j). Fundación Bancolombia. 407 beneficiarios de ciclos de conferencias virtuales de educación financiera.
</t>
  </si>
  <si>
    <t>1. Fundación Rofe. 365 beneficiarios del programa Mujeres Rofe.
2. Farmly. 154 beneficiarios de rueda de negocios.
3. Fraternidad Medellín. 15 beneficiarios de jóvenes en acción con becas para educación superior.
4. Universidad del Rosario. 101 beneficiarios de donación  de computadores.
5. Fundación Bancolombia. 407 beneficiarios de ciclos de conferencias virtuales de educación financiera.
6.  872 servicios se prestaron a personas que fueron vinculadas a un empleo formal. ( Registro, Perfilamiento, orientación y colocación).
7. se reportan 73.364 servicios, en los siguientes programas:
a). Asistentes a Jornada de Educación Financiera "Parche de ahorro", realizado por Colpensiones
b). MinEducación - niños y niñas atendidos por Prosperidad Social</t>
  </si>
  <si>
    <t>1. Convenio Interadministrativo con Colpensiones.
2. Plan de trabajo con la alcaldía de Pasto.
3. Memorando de Entendimiento con Fundación Plan
Plan de trabajo
4. IsraAid
5. Plan de trabajo Nacional SENA - Prosperidad Social 2022.
6. Protocolo de articulación territorial SENA - Prosperidad Social 2022.
7. Plan de trabajo con ICBF - Modalidad Generaciones Sacúdete
8.  Plan de trabajo 2021-2022 con Banca de las Oportunidades - aprobado el 14 de marzo de 2022.
9. Convenio 298 de 2022 con Banco Agrario de Colombia - firmado el 17 de marzo de 2022.
10. Plan de trabajo con el Viceministerio de Agua y Saneamiento Básico de MinVivienda -Prosperidad Social 2022
Planes de trabajo: 
11. Plan de trabajo ACESCO.
Memorandos de Entendimiento:
12. MDE Rofe
13. MDE Aidlive
14. MDE Ágape
15. MDE Israid
Protocolos de Articulación: 
16. Protocolo de Articulación con CharityVision y Familias en Acción
17. Plan de trabajo con el Ministerio de Trabajo</t>
  </si>
  <si>
    <t>Cumplido 2021</t>
  </si>
  <si>
    <t>Cumplido 2022</t>
  </si>
  <si>
    <t>Cumplido 2023</t>
  </si>
  <si>
    <t>En el marco de la implementación del Modelo Integrado de Planeación y Gestión - MIPG, Prosperidad Social realizó en marzo del presente año el diligenciamiento del FURAG correspondiente a la vigencia 2021, obteniendo el resultado cuantitativo que se indica y que fue socializado por el DAFP en el Duodécimo Encuentro del Equipo Transversal de Planeación que se llevó a cabo el 13 de mayo de 2022.</t>
  </si>
  <si>
    <t>Ejecutado acumulado 2019-2020-2021-2022</t>
  </si>
  <si>
    <t xml:space="preserve">Se realizo la finalización de cuatro obras de infraestructura social en los departamentos del Tolima, Boyacá y Guajira, en los que si incluyen municipios beneficiados para un total de 593 proyectos ejecutados en el cuatrienio. </t>
  </si>
  <si>
    <t>Meta del cuatrienio alcanzadaen el 2021.</t>
  </si>
  <si>
    <t>Se dio continuidad a la entrega de transferencias monetarias condicionadas correspondientes al primer ciclo ordinario de 2022, el cual benefició a un total de 2.067.193 familias en acción, correspondiente a los incentivos de salud y educación con una inversión de $ 317.350.371.100.
Al cierre del período se han atendido un total de 2,24 millones de familias.</t>
  </si>
  <si>
    <t>Se dio inicio a la entrega de transferencias monetarias condicionadas correspondiente al segundo ciclo ordinario de Jóvenes en Acción, a un total de 277.049 jóvenes beneficiarios con una inversión de $131.421.200.000 
En este período no se otorgaron nuevas inscripciones a Jóvenes en Acción. Durante el Gobierno del Presidente Duque se han inscrito 612.287 nuevos jóvenes, superando la meta de 500.000 nuevas inscripciones.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</si>
</sst>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s>
  <fonts count="24">
    <font>
      <sz val="11"/>
      <color theme="1"/>
      <name val="Calibri"/>
      <family val="2"/>
      <scheme val="minor"/>
    </font>
    <font>
      <sz val="11"/>
      <color theme="1"/>
      <name val="Calibri"/>
      <family val="2"/>
      <scheme val="minor"/>
    </font>
    <font>
      <b/>
      <sz val="16"/>
      <color theme="1"/>
      <name val="Arial"/>
      <family val="2"/>
    </font>
    <font>
      <sz val="14"/>
      <color theme="1"/>
      <name val="Calibri"/>
      <family val="2"/>
      <scheme val="minor"/>
    </font>
    <font>
      <b/>
      <sz val="16"/>
      <color theme="0"/>
      <name val="Arial"/>
      <family val="2"/>
    </font>
    <font>
      <b/>
      <sz val="14"/>
      <color theme="0"/>
      <name val="Arial"/>
      <family val="2"/>
    </font>
    <font>
      <b/>
      <sz val="16"/>
      <color theme="0"/>
      <name val="Calibri"/>
      <family val="2"/>
      <scheme val="minor"/>
    </font>
    <font>
      <sz val="12"/>
      <color rgb="FF000000"/>
      <name val="Arial"/>
      <family val="2"/>
    </font>
    <font>
      <sz val="16"/>
      <color rgb="FF000000"/>
      <name val="Arial"/>
      <family val="2"/>
    </font>
    <font>
      <sz val="16"/>
      <color theme="1"/>
      <name val="Arial"/>
      <family val="2"/>
    </font>
    <font>
      <sz val="16"/>
      <name val="Arial"/>
      <family val="2"/>
    </font>
    <font>
      <sz val="16"/>
      <name val="Calibri"/>
      <family val="2"/>
      <scheme val="minor"/>
    </font>
    <font>
      <sz val="14"/>
      <color theme="1"/>
      <name val="Arial"/>
      <family val="2"/>
    </font>
    <font>
      <sz val="14"/>
      <name val="Calibri"/>
      <family val="2"/>
      <scheme val="minor"/>
    </font>
    <font>
      <sz val="12"/>
      <color theme="4" tint="-0.249977111117893"/>
      <name val="Arial Nova"/>
      <family val="2"/>
    </font>
    <font>
      <sz val="11"/>
      <color theme="4" tint="-0.249977111117893"/>
      <name val="Arial Nova"/>
      <family val="2"/>
    </font>
    <font>
      <b/>
      <sz val="12"/>
      <color theme="4" tint="-0.249977111117893"/>
      <name val="Arial Nova"/>
      <family val="2"/>
    </font>
    <font>
      <sz val="11"/>
      <color rgb="FFFF0000"/>
      <name val="Calibri"/>
      <family val="2"/>
      <scheme val="minor"/>
    </font>
    <font>
      <sz val="16"/>
      <color rgb="FFFF0000"/>
      <name val="Arial"/>
      <family val="2"/>
    </font>
    <font>
      <sz val="11"/>
      <name val="Calibri"/>
      <family val="2"/>
      <scheme val="minor"/>
    </font>
    <font>
      <sz val="18"/>
      <name val="Arial"/>
    </font>
    <font>
      <sz val="10.5"/>
      <color rgb="FF000000"/>
      <name val="Calibri"/>
    </font>
    <font>
      <sz val="10.5"/>
      <color rgb="FFFF0000"/>
      <name val="Calibri"/>
    </font>
    <font>
      <sz val="8"/>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9"/>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1" tint="0.499984740745262"/>
        <bgColor indexed="64"/>
      </patternFill>
    </fill>
    <fill>
      <patternFill patternType="solid">
        <fgColor theme="8"/>
        <bgColor indexed="64"/>
      </patternFill>
    </fill>
    <fill>
      <patternFill patternType="solid">
        <fgColor theme="0" tint="-0.14999847407452621"/>
        <bgColor indexed="64"/>
      </patternFill>
    </fill>
    <fill>
      <patternFill patternType="solid">
        <fgColor rgb="FFD9E2F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rgb="FF8EAADB"/>
      </top>
      <bottom style="medium">
        <color rgb="FF8EAADB"/>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231">
    <xf numFmtId="0" fontId="0" fillId="0" borderId="0" xfId="0"/>
    <xf numFmtId="1" fontId="4" fillId="5" borderId="1" xfId="1" applyNumberFormat="1" applyFont="1" applyFill="1" applyBorder="1" applyAlignment="1" applyProtection="1">
      <alignment horizontal="center" vertical="center" wrapText="1"/>
      <protection locked="0"/>
    </xf>
    <xf numFmtId="3" fontId="13" fillId="4"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1" fontId="4" fillId="5" borderId="0" xfId="1" applyNumberFormat="1" applyFont="1" applyFill="1" applyBorder="1" applyAlignment="1" applyProtection="1">
      <alignment horizontal="center" vertical="center" wrapText="1"/>
      <protection locked="0"/>
    </xf>
    <xf numFmtId="0" fontId="10" fillId="5" borderId="0" xfId="0" applyFont="1" applyFill="1" applyBorder="1" applyAlignment="1">
      <alignment horizontal="center" vertical="center" wrapText="1"/>
    </xf>
    <xf numFmtId="0" fontId="2" fillId="5" borderId="0" xfId="0" applyFont="1" applyFill="1" applyBorder="1" applyAlignment="1" applyProtection="1">
      <alignment vertical="center"/>
      <protection locked="0"/>
    </xf>
    <xf numFmtId="0" fontId="0" fillId="0" borderId="1" xfId="0" applyBorder="1"/>
    <xf numFmtId="0" fontId="0" fillId="5" borderId="0" xfId="0" applyFill="1"/>
    <xf numFmtId="1" fontId="3" fillId="4"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3" fillId="4" borderId="1" xfId="3"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166" fontId="4" fillId="8" borderId="1" xfId="1" applyNumberFormat="1" applyFont="1" applyFill="1" applyBorder="1" applyAlignment="1" applyProtection="1">
      <alignment horizontal="center" vertical="center" wrapText="1"/>
      <protection locked="0"/>
    </xf>
    <xf numFmtId="0" fontId="0" fillId="5" borderId="0" xfId="0" applyFill="1" applyBorder="1"/>
    <xf numFmtId="0" fontId="2" fillId="2" borderId="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66" fontId="4" fillId="8" borderId="6" xfId="1" applyNumberFormat="1" applyFont="1" applyFill="1" applyBorder="1" applyAlignment="1" applyProtection="1">
      <alignment horizontal="center" vertical="center" wrapText="1"/>
      <protection locked="0"/>
    </xf>
    <xf numFmtId="1" fontId="4" fillId="5" borderId="6" xfId="1" applyNumberFormat="1" applyFont="1" applyFill="1" applyBorder="1" applyAlignment="1" applyProtection="1">
      <alignment horizontal="center" vertical="center" wrapText="1"/>
      <protection locked="0"/>
    </xf>
    <xf numFmtId="9" fontId="10" fillId="5" borderId="1" xfId="2" applyFont="1" applyFill="1" applyBorder="1" applyAlignment="1">
      <alignment horizontal="center" vertical="center" wrapText="1"/>
    </xf>
    <xf numFmtId="9" fontId="9" fillId="0" borderId="1" xfId="2" applyFont="1" applyBorder="1" applyAlignment="1" applyProtection="1">
      <alignment vertical="center" wrapText="1"/>
      <protection locked="0"/>
    </xf>
    <xf numFmtId="0" fontId="3" fillId="2" borderId="1" xfId="0" applyFont="1" applyFill="1" applyBorder="1" applyAlignment="1" applyProtection="1">
      <alignment horizontal="justify" vertical="top" wrapText="1"/>
      <protection locked="0"/>
    </xf>
    <xf numFmtId="0" fontId="9" fillId="5" borderId="0" xfId="0" applyFont="1" applyFill="1" applyAlignment="1">
      <alignment vertical="center" wrapText="1"/>
    </xf>
    <xf numFmtId="166" fontId="9" fillId="5" borderId="0" xfId="0" applyNumberFormat="1" applyFont="1" applyFill="1" applyAlignment="1">
      <alignment vertical="center" wrapText="1"/>
    </xf>
    <xf numFmtId="0" fontId="0" fillId="0" borderId="0" xfId="0" applyAlignment="1"/>
    <xf numFmtId="0" fontId="14" fillId="0" borderId="0" xfId="0" applyFont="1" applyAlignment="1">
      <alignment horizontal="justify" vertical="center"/>
    </xf>
    <xf numFmtId="0" fontId="14" fillId="0" borderId="0" xfId="0" applyFont="1" applyAlignment="1">
      <alignment horizontal="justify" vertical="top"/>
    </xf>
    <xf numFmtId="0" fontId="14" fillId="0" borderId="0" xfId="0" applyFont="1" applyAlignment="1">
      <alignment wrapText="1"/>
    </xf>
    <xf numFmtId="0" fontId="14" fillId="0" borderId="0" xfId="0" applyFont="1" applyAlignment="1">
      <alignment vertical="top" wrapText="1"/>
    </xf>
    <xf numFmtId="0" fontId="15" fillId="0" borderId="0" xfId="0" applyFont="1" applyAlignment="1"/>
    <xf numFmtId="0" fontId="14" fillId="0" borderId="0" xfId="0" applyFont="1" applyAlignment="1">
      <alignment horizontal="left" vertical="top" wrapText="1"/>
    </xf>
    <xf numFmtId="0" fontId="16" fillId="0" borderId="0" xfId="0" applyFont="1" applyAlignment="1">
      <alignment horizontal="justify" vertical="center"/>
    </xf>
    <xf numFmtId="164" fontId="9" fillId="0" borderId="1" xfId="3" applyFont="1" applyBorder="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1" fontId="6" fillId="4" borderId="1" xfId="1" applyNumberFormat="1" applyFont="1" applyFill="1" applyBorder="1" applyAlignment="1" applyProtection="1">
      <alignment horizontal="center" vertical="center" wrapText="1"/>
      <protection locked="0"/>
    </xf>
    <xf numFmtId="1" fontId="4" fillId="7" borderId="1" xfId="1"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protection locked="0"/>
    </xf>
    <xf numFmtId="1" fontId="4" fillId="7" borderId="0" xfId="1"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9" fontId="9" fillId="0" borderId="0" xfId="2"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9" fontId="18" fillId="0" borderId="1" xfId="2" applyFont="1" applyBorder="1" applyAlignment="1" applyProtection="1">
      <alignment vertical="center" wrapText="1"/>
      <protection locked="0"/>
    </xf>
    <xf numFmtId="9" fontId="9" fillId="5" borderId="1" xfId="2" applyFont="1" applyFill="1" applyBorder="1" applyAlignment="1" applyProtection="1">
      <alignment vertical="center" wrapText="1"/>
      <protection locked="0"/>
    </xf>
    <xf numFmtId="0" fontId="17" fillId="0" borderId="0" xfId="0" applyFont="1"/>
    <xf numFmtId="0" fontId="0" fillId="10" borderId="1" xfId="0" applyFill="1" applyBorder="1" applyAlignment="1">
      <alignment horizontal="center" vertical="center"/>
    </xf>
    <xf numFmtId="9" fontId="9" fillId="0" borderId="5" xfId="2" applyFont="1" applyBorder="1" applyAlignment="1" applyProtection="1">
      <alignment vertical="center" wrapText="1"/>
      <protection locked="0"/>
    </xf>
    <xf numFmtId="9" fontId="18" fillId="0" borderId="6" xfId="2" applyFont="1" applyBorder="1" applyAlignment="1" applyProtection="1">
      <alignment vertical="center" wrapText="1"/>
      <protection locked="0"/>
    </xf>
    <xf numFmtId="1" fontId="11" fillId="10" borderId="1" xfId="1" applyNumberFormat="1" applyFont="1" applyFill="1" applyBorder="1" applyAlignment="1" applyProtection="1">
      <alignment horizontal="center" vertical="center" wrapText="1"/>
      <protection locked="0"/>
    </xf>
    <xf numFmtId="0" fontId="19" fillId="10" borderId="1" xfId="0" applyFont="1" applyFill="1" applyBorder="1" applyAlignment="1">
      <alignment horizontal="center" vertical="center"/>
    </xf>
    <xf numFmtId="0" fontId="17" fillId="0" borderId="1"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1" fontId="4" fillId="7" borderId="1" xfId="1"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xf>
    <xf numFmtId="0" fontId="7" fillId="5" borderId="1" xfId="0" applyFont="1" applyFill="1" applyBorder="1" applyAlignment="1" applyProtection="1">
      <alignment vertical="center" wrapText="1"/>
    </xf>
    <xf numFmtId="166" fontId="8" fillId="5" borderId="1" xfId="1" applyNumberFormat="1" applyFont="1" applyFill="1" applyBorder="1" applyAlignment="1" applyProtection="1">
      <alignment horizontal="center" vertical="center" wrapText="1"/>
    </xf>
    <xf numFmtId="164" fontId="8" fillId="9" borderId="1" xfId="3" applyFont="1" applyFill="1" applyBorder="1" applyAlignment="1" applyProtection="1">
      <alignment horizontal="center" vertical="center" wrapText="1"/>
    </xf>
    <xf numFmtId="164" fontId="9" fillId="5" borderId="1" xfId="3" applyFont="1" applyFill="1" applyBorder="1" applyAlignment="1" applyProtection="1">
      <alignment horizontal="center" vertical="center"/>
    </xf>
    <xf numFmtId="164" fontId="10" fillId="5" borderId="1" xfId="3" applyFont="1" applyFill="1" applyBorder="1" applyAlignment="1" applyProtection="1">
      <alignment horizontal="center" vertical="center" wrapText="1"/>
    </xf>
    <xf numFmtId="3" fontId="10" fillId="5" borderId="1" xfId="3" applyNumberFormat="1" applyFont="1" applyFill="1" applyBorder="1" applyAlignment="1" applyProtection="1">
      <alignment horizontal="center" vertical="center" wrapText="1"/>
    </xf>
    <xf numFmtId="164" fontId="9" fillId="4" borderId="1" xfId="3" applyFont="1" applyFill="1" applyBorder="1" applyAlignment="1" applyProtection="1">
      <alignment horizontal="center" vertical="center"/>
    </xf>
    <xf numFmtId="164" fontId="9" fillId="6" borderId="1" xfId="3" applyFont="1" applyFill="1" applyBorder="1" applyAlignment="1" applyProtection="1">
      <alignment horizontal="center" vertical="center"/>
    </xf>
    <xf numFmtId="9" fontId="10" fillId="5" borderId="1" xfId="2" applyFont="1" applyFill="1" applyBorder="1" applyAlignment="1" applyProtection="1">
      <alignment horizontal="center" vertical="center" wrapText="1"/>
    </xf>
    <xf numFmtId="0" fontId="0" fillId="0" borderId="7" xfId="0" applyBorder="1" applyProtection="1"/>
    <xf numFmtId="0" fontId="4"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166" fontId="4" fillId="8" borderId="1" xfId="1" applyNumberFormat="1" applyFont="1" applyFill="1" applyBorder="1" applyAlignment="1" applyProtection="1">
      <alignment horizontal="center" vertical="center" wrapText="1"/>
    </xf>
    <xf numFmtId="1" fontId="4" fillId="5" borderId="1" xfId="1" applyNumberFormat="1" applyFont="1" applyFill="1" applyBorder="1" applyAlignment="1" applyProtection="1">
      <alignment horizontal="center" vertical="center" wrapText="1"/>
    </xf>
    <xf numFmtId="164" fontId="9" fillId="5" borderId="1" xfId="3" applyFont="1" applyFill="1" applyBorder="1" applyAlignment="1" applyProtection="1">
      <alignment vertical="center"/>
    </xf>
    <xf numFmtId="164" fontId="10" fillId="5" borderId="1" xfId="3" applyFont="1" applyFill="1" applyBorder="1" applyAlignment="1" applyProtection="1">
      <alignment vertical="center" wrapText="1"/>
    </xf>
    <xf numFmtId="3" fontId="11" fillId="5" borderId="1" xfId="0" applyNumberFormat="1" applyFont="1" applyFill="1" applyBorder="1" applyAlignment="1" applyProtection="1">
      <alignment horizontal="center" vertical="center" wrapText="1"/>
    </xf>
    <xf numFmtId="164" fontId="9" fillId="0" borderId="1" xfId="3" applyFont="1" applyBorder="1" applyAlignment="1" applyProtection="1">
      <alignment vertical="center" wrapText="1"/>
    </xf>
    <xf numFmtId="164" fontId="9" fillId="4" borderId="1" xfId="3" applyFont="1" applyFill="1" applyBorder="1" applyAlignment="1" applyProtection="1">
      <alignment vertical="center" wrapText="1"/>
    </xf>
    <xf numFmtId="164" fontId="9" fillId="6" borderId="1" xfId="3" applyFont="1" applyFill="1" applyBorder="1" applyAlignment="1" applyProtection="1">
      <alignment vertical="center"/>
    </xf>
    <xf numFmtId="9" fontId="9" fillId="0" borderId="1" xfId="2" applyFont="1" applyBorder="1" applyAlignment="1" applyProtection="1">
      <alignment vertical="center" wrapText="1"/>
    </xf>
    <xf numFmtId="0" fontId="0" fillId="0" borderId="1" xfId="0" applyBorder="1" applyProtection="1"/>
    <xf numFmtId="164" fontId="9" fillId="5" borderId="5" xfId="3" applyFont="1" applyFill="1" applyBorder="1" applyAlignment="1" applyProtection="1">
      <alignment vertical="center"/>
    </xf>
    <xf numFmtId="164" fontId="10" fillId="0" borderId="5" xfId="3" applyFont="1" applyBorder="1" applyAlignment="1" applyProtection="1">
      <alignment vertical="center" wrapText="1"/>
    </xf>
    <xf numFmtId="164" fontId="10" fillId="4" borderId="5" xfId="3" applyFont="1" applyFill="1" applyBorder="1" applyAlignment="1" applyProtection="1">
      <alignment vertical="center" wrapText="1"/>
    </xf>
    <xf numFmtId="164" fontId="0" fillId="0" borderId="5" xfId="3" applyFont="1" applyBorder="1" applyAlignment="1" applyProtection="1"/>
    <xf numFmtId="164" fontId="9" fillId="6" borderId="5" xfId="3" applyFont="1" applyFill="1" applyBorder="1" applyAlignment="1" applyProtection="1">
      <alignment vertical="center"/>
    </xf>
    <xf numFmtId="164" fontId="9" fillId="0" borderId="5" xfId="3" applyFont="1" applyBorder="1" applyAlignment="1" applyProtection="1">
      <alignment vertical="center" wrapText="1"/>
    </xf>
    <xf numFmtId="9" fontId="9" fillId="0" borderId="5" xfId="2" applyFont="1" applyBorder="1" applyAlignment="1" applyProtection="1">
      <alignment vertical="center" wrapText="1"/>
    </xf>
    <xf numFmtId="0" fontId="0" fillId="10" borderId="1" xfId="0" applyFill="1" applyBorder="1" applyAlignment="1" applyProtection="1">
      <alignment horizontal="center" vertical="center"/>
    </xf>
    <xf numFmtId="0" fontId="9" fillId="10" borderId="1" xfId="0" applyFont="1" applyFill="1" applyBorder="1" applyAlignment="1" applyProtection="1">
      <alignment horizontal="left" vertical="center" wrapText="1"/>
    </xf>
    <xf numFmtId="0" fontId="0" fillId="10" borderId="1" xfId="0" applyFill="1" applyBorder="1" applyProtection="1"/>
    <xf numFmtId="166" fontId="8" fillId="10" borderId="1" xfId="1" applyNumberFormat="1" applyFont="1" applyFill="1" applyBorder="1" applyAlignment="1" applyProtection="1">
      <alignment horizontal="center" vertical="center" wrapText="1"/>
    </xf>
    <xf numFmtId="166" fontId="9" fillId="10" borderId="1" xfId="1" applyNumberFormat="1" applyFont="1" applyFill="1" applyBorder="1" applyAlignment="1" applyProtection="1">
      <alignment vertical="center"/>
    </xf>
    <xf numFmtId="166" fontId="10" fillId="10" borderId="1" xfId="1" applyNumberFormat="1" applyFont="1" applyFill="1" applyBorder="1" applyAlignment="1" applyProtection="1">
      <alignment vertical="center" wrapText="1"/>
    </xf>
    <xf numFmtId="164" fontId="0" fillId="10" borderId="1" xfId="3" applyFont="1" applyFill="1" applyBorder="1" applyAlignment="1" applyProtection="1"/>
    <xf numFmtId="0" fontId="9" fillId="5" borderId="1" xfId="0" applyFont="1" applyFill="1" applyBorder="1" applyAlignment="1" applyProtection="1">
      <alignment horizontal="left" vertical="center" wrapText="1"/>
    </xf>
    <xf numFmtId="164" fontId="9" fillId="5" borderId="6" xfId="3" applyFont="1" applyFill="1" applyBorder="1" applyAlignment="1" applyProtection="1">
      <alignment vertical="center"/>
    </xf>
    <xf numFmtId="164" fontId="10" fillId="0" borderId="6" xfId="3" applyFont="1" applyFill="1" applyBorder="1" applyAlignment="1" applyProtection="1">
      <alignment vertical="center" wrapText="1"/>
    </xf>
    <xf numFmtId="164" fontId="10" fillId="4" borderId="6" xfId="3" applyFont="1" applyFill="1" applyBorder="1" applyAlignment="1" applyProtection="1">
      <alignment vertical="center" wrapText="1"/>
    </xf>
    <xf numFmtId="164" fontId="0" fillId="0" borderId="6" xfId="3" applyFont="1" applyBorder="1" applyAlignment="1" applyProtection="1"/>
    <xf numFmtId="164" fontId="9" fillId="6" borderId="6" xfId="3" applyFont="1" applyFill="1" applyBorder="1" applyAlignment="1" applyProtection="1">
      <alignment vertical="center"/>
    </xf>
    <xf numFmtId="164" fontId="9" fillId="0" borderId="6" xfId="3" applyFont="1" applyBorder="1" applyAlignment="1" applyProtection="1">
      <alignment vertical="center" wrapText="1"/>
    </xf>
    <xf numFmtId="9" fontId="9" fillId="0" borderId="6" xfId="2" applyFont="1" applyBorder="1" applyAlignment="1" applyProtection="1">
      <alignment vertical="center" wrapText="1"/>
    </xf>
    <xf numFmtId="164" fontId="9" fillId="0" borderId="1" xfId="3" applyFont="1" applyFill="1" applyBorder="1" applyAlignment="1" applyProtection="1">
      <alignment vertical="center" wrapText="1"/>
    </xf>
    <xf numFmtId="164" fontId="0" fillId="0" borderId="1" xfId="3" applyFont="1" applyBorder="1" applyAlignment="1" applyProtection="1"/>
    <xf numFmtId="0" fontId="0" fillId="0" borderId="2" xfId="0" applyBorder="1" applyProtection="1"/>
    <xf numFmtId="0" fontId="4"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166" fontId="4" fillId="8" borderId="6" xfId="1" applyNumberFormat="1" applyFont="1" applyFill="1" applyBorder="1" applyAlignment="1" applyProtection="1">
      <alignment horizontal="center" vertical="center" wrapText="1"/>
    </xf>
    <xf numFmtId="1" fontId="4" fillId="5" borderId="6" xfId="1" applyNumberFormat="1" applyFont="1" applyFill="1" applyBorder="1" applyAlignment="1" applyProtection="1">
      <alignment horizontal="center" vertical="center" wrapText="1"/>
    </xf>
    <xf numFmtId="166" fontId="8" fillId="10" borderId="1" xfId="1" applyNumberFormat="1" applyFont="1" applyFill="1" applyBorder="1" applyAlignment="1" applyProtection="1">
      <alignment vertical="center" wrapText="1"/>
    </xf>
    <xf numFmtId="166" fontId="9" fillId="10" borderId="1" xfId="1" applyNumberFormat="1" applyFont="1" applyFill="1" applyBorder="1" applyAlignment="1" applyProtection="1">
      <alignment vertical="center" wrapText="1"/>
    </xf>
    <xf numFmtId="0" fontId="10" fillId="10" borderId="1" xfId="0" applyFont="1" applyFill="1" applyBorder="1" applyAlignment="1" applyProtection="1">
      <alignment vertical="center" wrapText="1"/>
    </xf>
    <xf numFmtId="37" fontId="9" fillId="10" borderId="1" xfId="1" applyNumberFormat="1" applyFont="1" applyFill="1" applyBorder="1" applyAlignment="1" applyProtection="1">
      <alignment vertical="center"/>
    </xf>
    <xf numFmtId="1" fontId="4" fillId="10" borderId="1" xfId="1" applyNumberFormat="1"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164" fontId="8" fillId="9" borderId="1" xfId="3" applyFont="1" applyFill="1" applyBorder="1" applyAlignment="1" applyProtection="1">
      <alignment horizontal="center" vertical="center"/>
    </xf>
    <xf numFmtId="164" fontId="9" fillId="0" borderId="1" xfId="3" applyFont="1" applyFill="1" applyBorder="1" applyAlignment="1" applyProtection="1">
      <alignment horizontal="center" vertical="center"/>
    </xf>
    <xf numFmtId="164" fontId="0" fillId="0" borderId="1" xfId="3" applyFont="1" applyBorder="1" applyAlignment="1" applyProtection="1">
      <alignment horizontal="center"/>
    </xf>
    <xf numFmtId="0" fontId="8" fillId="0" borderId="1" xfId="0" applyFont="1" applyFill="1" applyBorder="1" applyAlignment="1" applyProtection="1">
      <alignment vertical="center" wrapText="1"/>
    </xf>
    <xf numFmtId="164" fontId="9" fillId="0" borderId="1" xfId="3" applyFont="1" applyFill="1" applyBorder="1" applyAlignment="1" applyProtection="1">
      <alignment horizontal="center" vertical="center" wrapText="1"/>
    </xf>
    <xf numFmtId="164" fontId="9" fillId="0" borderId="1" xfId="3" applyFont="1" applyBorder="1" applyAlignment="1" applyProtection="1">
      <alignment horizontal="center" vertical="center" wrapText="1"/>
    </xf>
    <xf numFmtId="166" fontId="9" fillId="0" borderId="1" xfId="1" applyNumberFormat="1" applyFont="1" applyFill="1" applyBorder="1" applyAlignment="1" applyProtection="1">
      <alignment horizontal="center" vertical="center" wrapText="1"/>
    </xf>
    <xf numFmtId="0" fontId="0" fillId="0" borderId="1" xfId="0" applyBorder="1" applyAlignment="1" applyProtection="1">
      <alignment horizontal="center" vertical="center"/>
    </xf>
    <xf numFmtId="166" fontId="9" fillId="9" borderId="1" xfId="1" applyNumberFormat="1" applyFont="1" applyFill="1" applyBorder="1" applyAlignment="1" applyProtection="1">
      <alignment horizontal="center" vertical="center"/>
    </xf>
    <xf numFmtId="164" fontId="9" fillId="0" borderId="1" xfId="3" applyFont="1" applyFill="1" applyBorder="1" applyAlignment="1" applyProtection="1">
      <alignment vertical="center"/>
    </xf>
    <xf numFmtId="164" fontId="9" fillId="4" borderId="1" xfId="3" applyFont="1" applyFill="1" applyBorder="1" applyAlignment="1" applyProtection="1">
      <alignment horizontal="center" vertical="center" wrapText="1"/>
    </xf>
    <xf numFmtId="164" fontId="0" fillId="0" borderId="1" xfId="3" applyFont="1" applyBorder="1" applyProtection="1"/>
    <xf numFmtId="164" fontId="9" fillId="6" borderId="1" xfId="3" applyFont="1" applyFill="1" applyBorder="1" applyAlignment="1" applyProtection="1">
      <alignment horizontal="center" vertical="center" wrapText="1"/>
    </xf>
    <xf numFmtId="9" fontId="9" fillId="0" borderId="1" xfId="2" applyFont="1" applyBorder="1" applyAlignment="1" applyProtection="1">
      <alignment horizontal="center" vertical="center" wrapText="1"/>
    </xf>
    <xf numFmtId="166" fontId="9" fillId="5" borderId="1" xfId="1" applyNumberFormat="1" applyFont="1" applyFill="1" applyBorder="1" applyAlignment="1" applyProtection="1">
      <alignment horizontal="center" vertical="center" wrapText="1"/>
    </xf>
    <xf numFmtId="164" fontId="10" fillId="0" borderId="1" xfId="3" applyFont="1" applyFill="1" applyBorder="1" applyAlignment="1" applyProtection="1">
      <alignment vertical="center"/>
    </xf>
    <xf numFmtId="166" fontId="10" fillId="10" borderId="1" xfId="1" applyNumberFormat="1" applyFont="1" applyFill="1" applyBorder="1" applyAlignment="1" applyProtection="1">
      <alignment horizontal="center" vertical="center" wrapText="1"/>
    </xf>
    <xf numFmtId="0" fontId="19" fillId="10" borderId="1" xfId="0" applyFont="1" applyFill="1" applyBorder="1" applyProtection="1"/>
    <xf numFmtId="166" fontId="10" fillId="10" borderId="1" xfId="1" applyNumberFormat="1" applyFont="1" applyFill="1" applyBorder="1" applyAlignment="1" applyProtection="1">
      <alignment horizontal="center" vertical="center"/>
    </xf>
    <xf numFmtId="0" fontId="10" fillId="10" borderId="1" xfId="0" applyFont="1" applyFill="1" applyBorder="1" applyAlignment="1" applyProtection="1">
      <alignment horizontal="center" vertical="center" wrapText="1"/>
    </xf>
    <xf numFmtId="166" fontId="10" fillId="10" borderId="1" xfId="1" applyNumberFormat="1" applyFont="1" applyFill="1" applyBorder="1" applyAlignment="1" applyProtection="1">
      <alignment vertical="center"/>
    </xf>
    <xf numFmtId="37" fontId="10" fillId="10" borderId="1" xfId="1" applyNumberFormat="1" applyFont="1" applyFill="1" applyBorder="1" applyAlignment="1" applyProtection="1">
      <alignment vertical="center"/>
    </xf>
    <xf numFmtId="0" fontId="13" fillId="0" borderId="1" xfId="0" applyFont="1" applyBorder="1" applyAlignment="1" applyProtection="1">
      <alignment horizontal="center" vertical="center"/>
    </xf>
    <xf numFmtId="0" fontId="1" fillId="0" borderId="1" xfId="0" applyFont="1" applyBorder="1" applyProtection="1"/>
    <xf numFmtId="164" fontId="1" fillId="0" borderId="1" xfId="3" applyFont="1" applyBorder="1" applyProtection="1"/>
    <xf numFmtId="164" fontId="9" fillId="5" borderId="1" xfId="3"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xf>
    <xf numFmtId="0" fontId="9" fillId="10" borderId="1" xfId="0" applyFont="1" applyFill="1" applyBorder="1" applyAlignment="1" applyProtection="1">
      <alignment vertical="center" wrapText="1"/>
    </xf>
    <xf numFmtId="166" fontId="9" fillId="10" borderId="1" xfId="1" applyNumberFormat="1" applyFont="1" applyFill="1" applyBorder="1" applyAlignment="1" applyProtection="1">
      <alignment horizontal="center" vertical="center"/>
    </xf>
    <xf numFmtId="0" fontId="10" fillId="10" borderId="1" xfId="2" applyNumberFormat="1" applyFont="1" applyFill="1" applyBorder="1" applyAlignment="1" applyProtection="1">
      <alignment horizontal="right" vertical="center"/>
    </xf>
    <xf numFmtId="166" fontId="9" fillId="0" borderId="1" xfId="1"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wrapText="1"/>
    </xf>
    <xf numFmtId="166" fontId="12" fillId="0" borderId="1" xfId="1" applyNumberFormat="1" applyFont="1" applyFill="1" applyBorder="1" applyAlignment="1" applyProtection="1">
      <alignment vertical="center"/>
    </xf>
    <xf numFmtId="166" fontId="12" fillId="5" borderId="1" xfId="1" applyNumberFormat="1" applyFont="1" applyFill="1" applyBorder="1" applyAlignment="1" applyProtection="1">
      <alignment vertical="center"/>
    </xf>
    <xf numFmtId="9" fontId="12" fillId="0" borderId="1" xfId="2" applyFont="1" applyFill="1" applyBorder="1" applyAlignment="1" applyProtection="1">
      <alignment horizontal="center" vertical="center"/>
    </xf>
    <xf numFmtId="0" fontId="10" fillId="0" borderId="1" xfId="0" applyFont="1" applyFill="1" applyBorder="1" applyAlignment="1" applyProtection="1">
      <alignment vertical="center" wrapText="1"/>
    </xf>
    <xf numFmtId="164" fontId="10" fillId="9" borderId="1" xfId="3" applyFont="1" applyFill="1" applyBorder="1" applyAlignment="1" applyProtection="1">
      <alignment horizontal="right" vertical="center"/>
    </xf>
    <xf numFmtId="164" fontId="9" fillId="4" borderId="1" xfId="3" applyFont="1" applyFill="1" applyBorder="1" applyAlignment="1" applyProtection="1">
      <alignment vertical="center"/>
    </xf>
    <xf numFmtId="164" fontId="11" fillId="5" borderId="1" xfId="3" applyFont="1" applyFill="1" applyBorder="1" applyAlignment="1" applyProtection="1">
      <alignment horizontal="center" vertical="center" wrapText="1"/>
    </xf>
    <xf numFmtId="0" fontId="9" fillId="0" borderId="1" xfId="0" applyFont="1" applyBorder="1" applyAlignment="1" applyProtection="1">
      <alignment vertical="center" wrapText="1"/>
    </xf>
    <xf numFmtId="166" fontId="9" fillId="0" borderId="1" xfId="1" applyNumberFormat="1" applyFont="1" applyFill="1" applyBorder="1" applyAlignment="1" applyProtection="1">
      <alignment vertical="center"/>
    </xf>
    <xf numFmtId="37" fontId="9" fillId="0" borderId="1" xfId="1" applyNumberFormat="1" applyFont="1" applyFill="1" applyBorder="1" applyAlignment="1" applyProtection="1">
      <alignment vertical="center"/>
    </xf>
    <xf numFmtId="3" fontId="9" fillId="0" borderId="1" xfId="1" applyNumberFormat="1" applyFont="1" applyFill="1" applyBorder="1" applyAlignment="1" applyProtection="1">
      <alignment vertical="center"/>
    </xf>
    <xf numFmtId="166" fontId="9" fillId="4" borderId="1" xfId="1" applyNumberFormat="1" applyFont="1" applyFill="1" applyBorder="1" applyAlignment="1" applyProtection="1">
      <alignment vertical="center"/>
    </xf>
    <xf numFmtId="166" fontId="9" fillId="6" borderId="1" xfId="1" applyNumberFormat="1" applyFont="1" applyFill="1" applyBorder="1" applyAlignment="1" applyProtection="1">
      <alignment horizontal="center" vertical="center"/>
    </xf>
    <xf numFmtId="166" fontId="9" fillId="5" borderId="1" xfId="1" applyNumberFormat="1" applyFont="1" applyFill="1" applyBorder="1" applyAlignment="1" applyProtection="1">
      <alignment horizontal="center" vertical="center"/>
    </xf>
    <xf numFmtId="0" fontId="3" fillId="0" borderId="1" xfId="0" applyFont="1" applyBorder="1" applyProtection="1"/>
    <xf numFmtId="0" fontId="10" fillId="0" borderId="1" xfId="0" applyFont="1" applyBorder="1" applyAlignment="1" applyProtection="1">
      <alignment horizontal="left" vertical="center" wrapText="1"/>
    </xf>
    <xf numFmtId="0" fontId="3" fillId="0" borderId="1" xfId="0" applyFont="1" applyBorder="1" applyAlignment="1" applyProtection="1">
      <alignment vertical="center"/>
    </xf>
    <xf numFmtId="3" fontId="9" fillId="5" borderId="1" xfId="1" applyNumberFormat="1" applyFont="1" applyFill="1" applyBorder="1" applyAlignment="1" applyProtection="1">
      <alignment horizontal="right" vertical="center"/>
    </xf>
    <xf numFmtId="1" fontId="9" fillId="9" borderId="1" xfId="1" applyNumberFormat="1" applyFont="1" applyFill="1" applyBorder="1" applyAlignment="1" applyProtection="1">
      <alignment horizontal="center" vertical="center"/>
    </xf>
    <xf numFmtId="1" fontId="9" fillId="0" borderId="1" xfId="1" applyNumberFormat="1" applyFont="1" applyFill="1" applyBorder="1" applyAlignment="1" applyProtection="1">
      <alignment horizontal="center" vertical="center"/>
    </xf>
    <xf numFmtId="3" fontId="10" fillId="4" borderId="1" xfId="3" applyNumberFormat="1" applyFont="1" applyFill="1" applyBorder="1" applyAlignment="1" applyProtection="1">
      <alignment horizontal="center" vertical="center" wrapText="1"/>
    </xf>
    <xf numFmtId="166" fontId="9" fillId="6" borderId="1" xfId="1" applyNumberFormat="1" applyFont="1" applyFill="1" applyBorder="1" applyAlignment="1" applyProtection="1">
      <alignment vertical="center"/>
    </xf>
    <xf numFmtId="167" fontId="9" fillId="0" borderId="1" xfId="1" applyNumberFormat="1" applyFont="1" applyFill="1" applyBorder="1" applyAlignment="1" applyProtection="1">
      <alignment horizontal="center" vertical="center"/>
    </xf>
    <xf numFmtId="166" fontId="9" fillId="10" borderId="1" xfId="1" applyNumberFormat="1" applyFont="1" applyFill="1" applyBorder="1" applyAlignment="1" applyProtection="1">
      <alignment horizontal="center" vertical="center" wrapText="1"/>
    </xf>
    <xf numFmtId="1" fontId="4" fillId="7" borderId="6" xfId="1" applyNumberFormat="1" applyFont="1" applyFill="1" applyBorder="1" applyAlignment="1" applyProtection="1">
      <alignment horizontal="center" vertical="center" wrapText="1"/>
      <protection locked="0"/>
    </xf>
    <xf numFmtId="166" fontId="10" fillId="10" borderId="3" xfId="1" applyNumberFormat="1" applyFont="1" applyFill="1" applyBorder="1" applyAlignment="1" applyProtection="1">
      <alignment horizontal="center" vertical="center" wrapText="1"/>
    </xf>
    <xf numFmtId="166" fontId="9" fillId="10" borderId="3" xfId="1" applyNumberFormat="1" applyFont="1" applyFill="1" applyBorder="1" applyAlignment="1" applyProtection="1">
      <alignment horizontal="center" vertical="center" wrapText="1"/>
    </xf>
    <xf numFmtId="1" fontId="4" fillId="7" borderId="1" xfId="1" applyNumberFormat="1" applyFont="1" applyFill="1" applyBorder="1" applyAlignment="1" applyProtection="1">
      <alignment horizontal="center" vertical="center" wrapText="1"/>
    </xf>
    <xf numFmtId="1" fontId="4" fillId="7" borderId="6" xfId="1" applyNumberFormat="1" applyFont="1" applyFill="1" applyBorder="1" applyAlignment="1" applyProtection="1">
      <alignment horizontal="center" vertical="center" wrapText="1"/>
    </xf>
    <xf numFmtId="166" fontId="9" fillId="5" borderId="1" xfId="0" applyNumberFormat="1" applyFont="1" applyFill="1" applyBorder="1" applyAlignment="1">
      <alignment vertical="center" wrapText="1"/>
    </xf>
    <xf numFmtId="0" fontId="9" fillId="5" borderId="1" xfId="0" applyFont="1" applyFill="1" applyBorder="1" applyAlignment="1">
      <alignment vertical="center" wrapText="1"/>
    </xf>
    <xf numFmtId="166" fontId="10" fillId="5" borderId="0" xfId="0" applyNumberFormat="1" applyFont="1" applyFill="1" applyAlignment="1">
      <alignment vertical="center" wrapText="1"/>
    </xf>
    <xf numFmtId="0" fontId="10" fillId="5" borderId="0" xfId="0" applyFont="1" applyFill="1" applyAlignment="1">
      <alignment vertical="center" wrapText="1"/>
    </xf>
    <xf numFmtId="3" fontId="11" fillId="4" borderId="1" xfId="0" applyNumberFormat="1"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3" fontId="9" fillId="4" borderId="1" xfId="3" applyNumberFormat="1" applyFont="1" applyFill="1" applyBorder="1" applyAlignment="1" applyProtection="1">
      <alignment horizontal="center" vertical="center"/>
    </xf>
    <xf numFmtId="42" fontId="0" fillId="0" borderId="0" xfId="6" applyFont="1"/>
    <xf numFmtId="42" fontId="0" fillId="0" borderId="0" xfId="0" applyNumberFormat="1"/>
    <xf numFmtId="0" fontId="21" fillId="0" borderId="12" xfId="0" applyFont="1" applyBorder="1" applyAlignment="1">
      <alignment horizontal="center" vertical="center" wrapText="1" readingOrder="1"/>
    </xf>
    <xf numFmtId="0" fontId="20" fillId="0" borderId="12" xfId="0" applyFont="1" applyBorder="1" applyAlignment="1">
      <alignment horizontal="center" vertical="top" wrapText="1"/>
    </xf>
    <xf numFmtId="0" fontId="21" fillId="11" borderId="12" xfId="0" applyFont="1" applyFill="1" applyBorder="1" applyAlignment="1">
      <alignment horizontal="center" vertical="center" wrapText="1" readingOrder="1"/>
    </xf>
    <xf numFmtId="0" fontId="20" fillId="11" borderId="12" xfId="0" applyFont="1" applyFill="1" applyBorder="1" applyAlignment="1">
      <alignment horizontal="center" vertical="top" wrapText="1"/>
    </xf>
    <xf numFmtId="0" fontId="22" fillId="0" borderId="12" xfId="0" applyFont="1" applyBorder="1" applyAlignment="1">
      <alignment horizontal="center" vertical="center" wrapText="1" readingOrder="1"/>
    </xf>
    <xf numFmtId="0" fontId="13" fillId="4" borderId="1" xfId="0" applyFont="1" applyFill="1" applyBorder="1" applyAlignment="1" applyProtection="1">
      <alignment horizontal="center" vertical="center" wrapText="1"/>
      <protection locked="0"/>
    </xf>
    <xf numFmtId="3" fontId="13" fillId="4" borderId="1" xfId="0" applyNumberFormat="1" applyFont="1" applyFill="1" applyBorder="1" applyAlignment="1" applyProtection="1">
      <alignment horizontal="center" vertical="center" wrapText="1"/>
      <protection locked="0"/>
    </xf>
    <xf numFmtId="49" fontId="11" fillId="4" borderId="1"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center" vertical="center" wrapText="1"/>
      <protection locked="0"/>
    </xf>
    <xf numFmtId="166" fontId="12" fillId="0" borderId="1" xfId="1" applyNumberFormat="1" applyFont="1" applyFill="1" applyBorder="1" applyAlignment="1" applyProtection="1">
      <alignment horizontal="center" vertical="center"/>
    </xf>
    <xf numFmtId="168" fontId="11" fillId="4" borderId="1" xfId="0" applyNumberFormat="1" applyFont="1" applyFill="1" applyBorder="1" applyAlignment="1" applyProtection="1">
      <alignment horizontal="center" vertical="center" wrapText="1"/>
      <protection locked="0"/>
    </xf>
    <xf numFmtId="167" fontId="9" fillId="0" borderId="1" xfId="1" applyNumberFormat="1" applyFont="1" applyFill="1" applyBorder="1" applyAlignment="1" applyProtection="1">
      <alignment horizontal="center" vertical="center" wrapText="1"/>
    </xf>
    <xf numFmtId="167" fontId="9" fillId="0" borderId="1" xfId="2" applyNumberFormat="1" applyFont="1" applyBorder="1" applyAlignment="1" applyProtection="1">
      <alignment horizontal="center" vertical="center" wrapText="1"/>
    </xf>
    <xf numFmtId="1" fontId="4" fillId="7" borderId="2" xfId="1" applyNumberFormat="1" applyFont="1" applyFill="1" applyBorder="1" applyAlignment="1" applyProtection="1">
      <alignment horizontal="center" vertical="center" wrapText="1"/>
    </xf>
    <xf numFmtId="1" fontId="4" fillId="7" borderId="3" xfId="1" applyNumberFormat="1" applyFont="1" applyFill="1" applyBorder="1" applyAlignment="1" applyProtection="1">
      <alignment horizontal="center" vertical="center" wrapText="1"/>
    </xf>
    <xf numFmtId="1" fontId="4" fillId="7" borderId="10" xfId="1" applyNumberFormat="1" applyFont="1" applyFill="1" applyBorder="1" applyAlignment="1" applyProtection="1">
      <alignment horizontal="center" vertical="center" wrapText="1"/>
      <protection locked="0"/>
    </xf>
    <xf numFmtId="1" fontId="4" fillId="7" borderId="11" xfId="1"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 fontId="4" fillId="7" borderId="6" xfId="1"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166" fontId="9" fillId="10" borderId="1" xfId="1"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66" fontId="10" fillId="10" borderId="2" xfId="1" applyNumberFormat="1" applyFont="1" applyFill="1" applyBorder="1" applyAlignment="1" applyProtection="1">
      <alignment horizontal="center" vertical="center" wrapText="1"/>
    </xf>
    <xf numFmtId="166" fontId="10" fillId="10" borderId="4" xfId="1" applyNumberFormat="1" applyFont="1" applyFill="1" applyBorder="1" applyAlignment="1" applyProtection="1">
      <alignment horizontal="center" vertical="center" wrapText="1"/>
    </xf>
    <xf numFmtId="166" fontId="10" fillId="10" borderId="3" xfId="1" applyNumberFormat="1" applyFont="1" applyFill="1" applyBorder="1" applyAlignment="1" applyProtection="1">
      <alignment horizontal="center" vertical="center" wrapText="1"/>
    </xf>
    <xf numFmtId="166" fontId="9" fillId="10" borderId="2" xfId="1" applyNumberFormat="1" applyFont="1" applyFill="1" applyBorder="1" applyAlignment="1" applyProtection="1">
      <alignment horizontal="center" vertical="center" wrapText="1"/>
    </xf>
    <xf numFmtId="166" fontId="9" fillId="10" borderId="4" xfId="1" applyNumberFormat="1" applyFont="1" applyFill="1" applyBorder="1" applyAlignment="1" applyProtection="1">
      <alignment horizontal="center" vertical="center" wrapText="1"/>
    </xf>
    <xf numFmtId="166" fontId="9" fillId="10" borderId="3" xfId="1"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 fontId="4" fillId="7" borderId="1" xfId="1" applyNumberFormat="1" applyFont="1" applyFill="1" applyBorder="1" applyAlignment="1" applyProtection="1">
      <alignment horizontal="center" vertical="center" wrapText="1"/>
    </xf>
    <xf numFmtId="1" fontId="4" fillId="7" borderId="6" xfId="1"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1" fontId="4" fillId="7" borderId="2" xfId="1" applyNumberFormat="1" applyFont="1" applyFill="1" applyBorder="1" applyAlignment="1" applyProtection="1">
      <alignment horizontal="center" vertical="center" wrapText="1"/>
      <protection locked="0"/>
    </xf>
    <xf numFmtId="1" fontId="4" fillId="7" borderId="3" xfId="1"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10" fillId="5" borderId="1" xfId="0" applyFont="1" applyFill="1" applyBorder="1" applyAlignment="1" applyProtection="1">
      <alignment vertical="center" wrapText="1"/>
    </xf>
    <xf numFmtId="0" fontId="8" fillId="5" borderId="1" xfId="0" applyFont="1" applyFill="1" applyBorder="1" applyAlignment="1" applyProtection="1">
      <alignment vertical="center" wrapText="1"/>
    </xf>
  </cellXfs>
  <cellStyles count="7">
    <cellStyle name="Millares" xfId="1" builtinId="3"/>
    <cellStyle name="Millares [0]" xfId="3" builtinId="6"/>
    <cellStyle name="Millares [0] 2" xfId="5" xr:uid="{00000000-0005-0000-0000-000002000000}"/>
    <cellStyle name="Millares 2" xfId="4" xr:uid="{00000000-0005-0000-0000-000003000000}"/>
    <cellStyle name="Moneda [0]" xfId="6" builtinId="7"/>
    <cellStyle name="Normal" xfId="0" builtinId="0"/>
    <cellStyle name="Porcentaje" xfId="2" builtinId="5"/>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tabSelected="1" topLeftCell="B1" zoomScale="37" zoomScaleNormal="37" workbookViewId="0">
      <pane xSplit="5" ySplit="4" topLeftCell="M5" activePane="bottomRight" state="frozen"/>
      <selection activeCell="B1" sqref="B1"/>
      <selection pane="topRight" activeCell="F1" sqref="F1"/>
      <selection pane="bottomLeft" activeCell="B5" sqref="B5"/>
      <selection pane="bottomRight" activeCell="R5" sqref="R5"/>
    </sheetView>
  </sheetViews>
  <sheetFormatPr baseColWidth="10" defaultRowHeight="20.25"/>
  <cols>
    <col min="1" max="2" width="6.5703125" customWidth="1"/>
    <col min="3" max="3" width="44.85546875" customWidth="1"/>
    <col min="4" max="4" width="28.140625" customWidth="1"/>
    <col min="5" max="5" width="21.28515625" customWidth="1"/>
    <col min="6" max="6" width="21.42578125" customWidth="1"/>
    <col min="7" max="7" width="21.85546875" customWidth="1"/>
    <col min="8" max="8" width="22" customWidth="1"/>
    <col min="9" max="9" width="24" customWidth="1"/>
    <col min="10" max="10" width="20.28515625" customWidth="1"/>
    <col min="11" max="11" width="21.5703125" customWidth="1"/>
    <col min="12" max="12" width="27" customWidth="1"/>
    <col min="13" max="14" width="21.28515625" customWidth="1"/>
    <col min="15" max="15" width="12.140625" customWidth="1"/>
    <col min="16" max="16" width="32.7109375" customWidth="1"/>
    <col min="17" max="17" width="32.28515625" customWidth="1"/>
    <col min="18" max="18" width="24.28515625" customWidth="1"/>
    <col min="19" max="19" width="56.5703125" customWidth="1"/>
    <col min="20" max="20" width="23.5703125" style="24" bestFit="1" customWidth="1"/>
    <col min="21" max="21" width="64.42578125" style="24" customWidth="1"/>
    <col min="22" max="22" width="123.140625" style="24" customWidth="1"/>
  </cols>
  <sheetData>
    <row r="1" spans="1:22" s="8" customFormat="1" ht="29.25" customHeight="1">
      <c r="A1" s="15"/>
      <c r="B1" s="15"/>
      <c r="C1" s="6"/>
      <c r="D1" s="6"/>
      <c r="E1" s="6"/>
      <c r="F1" s="6"/>
      <c r="G1" s="6"/>
      <c r="H1" s="6"/>
      <c r="I1" s="6"/>
      <c r="J1" s="6"/>
      <c r="K1" s="6"/>
      <c r="L1" s="6"/>
      <c r="M1" s="6"/>
      <c r="N1" s="6"/>
      <c r="O1" s="15"/>
      <c r="P1" s="15"/>
      <c r="T1" s="24"/>
      <c r="U1" s="24"/>
      <c r="V1" s="24"/>
    </row>
    <row r="2" spans="1:22" ht="42" customHeight="1">
      <c r="C2" s="202" t="s">
        <v>60</v>
      </c>
      <c r="D2" s="203"/>
      <c r="E2" s="203"/>
      <c r="F2" s="203"/>
      <c r="G2" s="203"/>
      <c r="H2" s="203"/>
      <c r="I2" s="203"/>
      <c r="J2" s="203"/>
      <c r="K2" s="203"/>
      <c r="L2" s="203"/>
      <c r="M2" s="203"/>
      <c r="N2" s="203"/>
      <c r="O2" s="203"/>
      <c r="P2" s="203"/>
      <c r="Q2" s="203"/>
      <c r="R2" s="204"/>
      <c r="S2" s="200" t="s">
        <v>64</v>
      </c>
      <c r="T2" s="35"/>
      <c r="U2" s="206" t="s">
        <v>60</v>
      </c>
      <c r="V2" s="206"/>
    </row>
    <row r="3" spans="1:22" ht="60" customHeight="1">
      <c r="A3" s="12" t="s">
        <v>24</v>
      </c>
      <c r="B3" s="17" t="s">
        <v>24</v>
      </c>
      <c r="C3" s="17" t="s">
        <v>0</v>
      </c>
      <c r="D3" s="18" t="s">
        <v>1</v>
      </c>
      <c r="E3" s="18" t="s">
        <v>2</v>
      </c>
      <c r="F3" s="19" t="s">
        <v>3</v>
      </c>
      <c r="G3" s="205">
        <v>2019</v>
      </c>
      <c r="H3" s="205"/>
      <c r="I3" s="205">
        <v>2020</v>
      </c>
      <c r="J3" s="205"/>
      <c r="K3" s="224">
        <v>2021</v>
      </c>
      <c r="L3" s="225"/>
      <c r="M3" s="224">
        <v>2022</v>
      </c>
      <c r="N3" s="225"/>
      <c r="O3" s="20"/>
      <c r="P3" s="170" t="s">
        <v>85</v>
      </c>
      <c r="Q3" s="170" t="s">
        <v>108</v>
      </c>
      <c r="R3" s="170" t="s">
        <v>27</v>
      </c>
      <c r="S3" s="201"/>
      <c r="T3" s="4"/>
      <c r="U3" s="36" t="s">
        <v>80</v>
      </c>
      <c r="V3" s="36" t="s">
        <v>81</v>
      </c>
    </row>
    <row r="4" spans="1:22" ht="60" customHeight="1">
      <c r="A4" s="12"/>
      <c r="B4" s="12"/>
      <c r="C4" s="12"/>
      <c r="D4" s="13"/>
      <c r="E4" s="13"/>
      <c r="F4" s="14"/>
      <c r="G4" s="55" t="s">
        <v>4</v>
      </c>
      <c r="H4" s="55" t="s">
        <v>5</v>
      </c>
      <c r="I4" s="55" t="s">
        <v>4</v>
      </c>
      <c r="J4" s="55" t="s">
        <v>5</v>
      </c>
      <c r="K4" s="55" t="s">
        <v>4</v>
      </c>
      <c r="L4" s="55" t="s">
        <v>5</v>
      </c>
      <c r="M4" s="55" t="s">
        <v>4</v>
      </c>
      <c r="N4" s="55" t="s">
        <v>79</v>
      </c>
      <c r="O4" s="1"/>
      <c r="P4" s="55" t="s">
        <v>78</v>
      </c>
      <c r="Q4" s="55" t="s">
        <v>82</v>
      </c>
      <c r="R4" s="55" t="s">
        <v>26</v>
      </c>
      <c r="S4" s="37"/>
      <c r="T4" s="4"/>
      <c r="U4" s="36"/>
      <c r="V4" s="36"/>
    </row>
    <row r="5" spans="1:22" ht="264.75" customHeight="1">
      <c r="A5" s="10">
        <v>30</v>
      </c>
      <c r="B5" s="56">
        <v>30</v>
      </c>
      <c r="C5" s="229" t="s">
        <v>28</v>
      </c>
      <c r="D5" s="57" t="s">
        <v>6</v>
      </c>
      <c r="E5" s="58">
        <v>0</v>
      </c>
      <c r="F5" s="59">
        <f>H5+J5+K5+M5</f>
        <v>1300000</v>
      </c>
      <c r="G5" s="60">
        <v>40530</v>
      </c>
      <c r="H5" s="61">
        <v>57433</v>
      </c>
      <c r="I5" s="60">
        <v>0</v>
      </c>
      <c r="J5" s="61">
        <v>0</v>
      </c>
      <c r="K5" s="60">
        <v>629730</v>
      </c>
      <c r="L5" s="62">
        <v>868303</v>
      </c>
      <c r="M5" s="60">
        <v>612837</v>
      </c>
      <c r="N5" s="181">
        <f>+U5</f>
        <v>0</v>
      </c>
      <c r="O5" s="60"/>
      <c r="P5" s="64">
        <f>+G5+K5+M5</f>
        <v>1283097</v>
      </c>
      <c r="Q5" s="61">
        <f>+H5+J5+L5+N5</f>
        <v>925736</v>
      </c>
      <c r="R5" s="65">
        <f>+Q5/F5</f>
        <v>0.71210461538461534</v>
      </c>
      <c r="S5" s="22"/>
      <c r="T5" s="5"/>
      <c r="U5" s="180">
        <v>0</v>
      </c>
      <c r="V5" s="23" t="s">
        <v>91</v>
      </c>
    </row>
    <row r="6" spans="1:22" ht="48" customHeight="1">
      <c r="A6" s="7"/>
      <c r="B6" s="66"/>
      <c r="C6" s="226" t="s">
        <v>43</v>
      </c>
      <c r="D6" s="227"/>
      <c r="E6" s="227"/>
      <c r="F6" s="227"/>
      <c r="G6" s="227"/>
      <c r="H6" s="227"/>
      <c r="I6" s="227"/>
      <c r="J6" s="227"/>
      <c r="K6" s="227"/>
      <c r="L6" s="227"/>
      <c r="M6" s="227"/>
      <c r="N6" s="227"/>
      <c r="O6" s="227"/>
      <c r="P6" s="227"/>
      <c r="Q6" s="227"/>
      <c r="R6" s="227"/>
      <c r="S6" s="40"/>
      <c r="U6" s="206" t="s">
        <v>43</v>
      </c>
      <c r="V6" s="206"/>
    </row>
    <row r="7" spans="1:22" ht="63" customHeight="1">
      <c r="A7" s="12" t="s">
        <v>24</v>
      </c>
      <c r="B7" s="67"/>
      <c r="C7" s="67" t="s">
        <v>0</v>
      </c>
      <c r="D7" s="68" t="s">
        <v>1</v>
      </c>
      <c r="E7" s="68" t="s">
        <v>2</v>
      </c>
      <c r="F7" s="69" t="s">
        <v>3</v>
      </c>
      <c r="G7" s="220">
        <v>2019</v>
      </c>
      <c r="H7" s="220"/>
      <c r="I7" s="220">
        <v>2020</v>
      </c>
      <c r="J7" s="220"/>
      <c r="K7" s="198">
        <v>2021</v>
      </c>
      <c r="L7" s="199"/>
      <c r="M7" s="198">
        <v>2022</v>
      </c>
      <c r="N7" s="199"/>
      <c r="O7" s="70"/>
      <c r="P7" s="173" t="s">
        <v>7</v>
      </c>
      <c r="Q7" s="173" t="s">
        <v>25</v>
      </c>
      <c r="R7" s="174" t="s">
        <v>83</v>
      </c>
      <c r="S7" s="200" t="s">
        <v>64</v>
      </c>
      <c r="U7" s="36" t="s">
        <v>80</v>
      </c>
      <c r="V7" s="36" t="s">
        <v>81</v>
      </c>
    </row>
    <row r="8" spans="1:22" ht="66" customHeight="1">
      <c r="A8" s="12"/>
      <c r="B8" s="67"/>
      <c r="C8" s="67"/>
      <c r="D8" s="68"/>
      <c r="E8" s="68"/>
      <c r="F8" s="69"/>
      <c r="G8" s="173" t="s">
        <v>4</v>
      </c>
      <c r="H8" s="173" t="s">
        <v>5</v>
      </c>
      <c r="I8" s="173" t="s">
        <v>4</v>
      </c>
      <c r="J8" s="173" t="s">
        <v>5</v>
      </c>
      <c r="K8" s="173" t="s">
        <v>4</v>
      </c>
      <c r="L8" s="173" t="s">
        <v>5</v>
      </c>
      <c r="M8" s="173" t="s">
        <v>4</v>
      </c>
      <c r="N8" s="173" t="s">
        <v>79</v>
      </c>
      <c r="O8" s="70"/>
      <c r="P8" s="173" t="s">
        <v>78</v>
      </c>
      <c r="Q8" s="173" t="s">
        <v>82</v>
      </c>
      <c r="R8" s="173" t="s">
        <v>84</v>
      </c>
      <c r="S8" s="201"/>
      <c r="U8" s="36"/>
      <c r="V8" s="36"/>
    </row>
    <row r="9" spans="1:22" ht="115.5" customHeight="1">
      <c r="A9" s="10">
        <v>34</v>
      </c>
      <c r="B9" s="56">
        <v>34</v>
      </c>
      <c r="C9" s="230" t="s">
        <v>8</v>
      </c>
      <c r="D9" s="57" t="s">
        <v>76</v>
      </c>
      <c r="E9" s="58">
        <v>0</v>
      </c>
      <c r="F9" s="59">
        <v>2400000</v>
      </c>
      <c r="G9" s="71">
        <v>2360000</v>
      </c>
      <c r="H9" s="72">
        <v>2301937</v>
      </c>
      <c r="I9" s="71">
        <v>2240000</v>
      </c>
      <c r="J9" s="72">
        <v>2244348</v>
      </c>
      <c r="K9" s="71">
        <v>2400000</v>
      </c>
      <c r="L9" s="73">
        <v>2250478</v>
      </c>
      <c r="M9" s="74">
        <v>2380000</v>
      </c>
      <c r="N9" s="75">
        <f>+U9</f>
        <v>2241268</v>
      </c>
      <c r="O9" s="71"/>
      <c r="P9" s="76">
        <v>2400000</v>
      </c>
      <c r="Q9" s="74">
        <f>+N9</f>
        <v>2241268</v>
      </c>
      <c r="R9" s="77">
        <f>+Q9/F9</f>
        <v>0.9338616666666667</v>
      </c>
      <c r="S9" s="21"/>
      <c r="T9" s="45"/>
      <c r="U9" s="3">
        <v>2241268</v>
      </c>
      <c r="V9" s="23" t="s">
        <v>111</v>
      </c>
    </row>
    <row r="10" spans="1:22" ht="150" customHeight="1">
      <c r="A10" s="10">
        <v>35</v>
      </c>
      <c r="B10" s="56">
        <v>35</v>
      </c>
      <c r="C10" s="230" t="s">
        <v>9</v>
      </c>
      <c r="D10" s="78"/>
      <c r="E10" s="78"/>
      <c r="F10" s="59">
        <v>500000</v>
      </c>
      <c r="G10" s="71">
        <v>152662</v>
      </c>
      <c r="H10" s="72">
        <v>191961</v>
      </c>
      <c r="I10" s="71">
        <v>130000</v>
      </c>
      <c r="J10" s="72">
        <v>205903</v>
      </c>
      <c r="K10" s="79">
        <v>130000</v>
      </c>
      <c r="L10" s="73">
        <v>190090</v>
      </c>
      <c r="M10" s="80">
        <v>87338</v>
      </c>
      <c r="N10" s="81">
        <f>+U10</f>
        <v>24333</v>
      </c>
      <c r="O10" s="82"/>
      <c r="P10" s="83">
        <f>+G10+I10+K10+M10</f>
        <v>500000</v>
      </c>
      <c r="Q10" s="84">
        <f>+H10+J10+L10+N10</f>
        <v>612287</v>
      </c>
      <c r="R10" s="85">
        <f>+Q10/F10</f>
        <v>1.2245740000000001</v>
      </c>
      <c r="S10" s="49"/>
      <c r="T10" s="25"/>
      <c r="U10" s="179">
        <v>24333</v>
      </c>
      <c r="V10" s="23" t="s">
        <v>112</v>
      </c>
    </row>
    <row r="11" spans="1:22" ht="102" customHeight="1">
      <c r="A11" s="48">
        <v>36</v>
      </c>
      <c r="B11" s="86"/>
      <c r="C11" s="87" t="s">
        <v>61</v>
      </c>
      <c r="D11" s="88"/>
      <c r="E11" s="88"/>
      <c r="F11" s="89">
        <v>677000</v>
      </c>
      <c r="G11" s="90">
        <v>495900</v>
      </c>
      <c r="H11" s="91">
        <v>427408</v>
      </c>
      <c r="I11" s="90">
        <v>625000</v>
      </c>
      <c r="J11" s="91">
        <v>448945</v>
      </c>
      <c r="K11" s="209" t="s">
        <v>62</v>
      </c>
      <c r="L11" s="209"/>
      <c r="M11" s="209"/>
      <c r="N11" s="169"/>
      <c r="O11" s="92"/>
      <c r="P11" s="51" t="s">
        <v>70</v>
      </c>
      <c r="Q11" s="51" t="s">
        <v>70</v>
      </c>
      <c r="R11" s="51" t="s">
        <v>70</v>
      </c>
      <c r="S11" s="51" t="s">
        <v>70</v>
      </c>
      <c r="T11" s="175"/>
      <c r="U11" s="51" t="s">
        <v>70</v>
      </c>
      <c r="V11" s="51" t="s">
        <v>70</v>
      </c>
    </row>
    <row r="12" spans="1:22" ht="112.5" customHeight="1">
      <c r="A12" s="10">
        <v>37</v>
      </c>
      <c r="B12" s="56">
        <v>37</v>
      </c>
      <c r="C12" s="93" t="s">
        <v>10</v>
      </c>
      <c r="D12" s="78"/>
      <c r="E12" s="78"/>
      <c r="F12" s="59">
        <v>3200000</v>
      </c>
      <c r="G12" s="71">
        <v>3200000</v>
      </c>
      <c r="H12" s="72">
        <v>3104413</v>
      </c>
      <c r="I12" s="71">
        <v>3100000</v>
      </c>
      <c r="J12" s="72">
        <v>3000363</v>
      </c>
      <c r="K12" s="94">
        <v>3300000</v>
      </c>
      <c r="L12" s="62">
        <v>2926927</v>
      </c>
      <c r="M12" s="95">
        <v>3200000</v>
      </c>
      <c r="N12" s="96">
        <f>+U12</f>
        <v>2849592</v>
      </c>
      <c r="O12" s="97"/>
      <c r="P12" s="98">
        <f>+K12</f>
        <v>3300000</v>
      </c>
      <c r="Q12" s="99">
        <f>+N12</f>
        <v>2849592</v>
      </c>
      <c r="R12" s="100">
        <f>+Q12/F12</f>
        <v>0.89049750000000005</v>
      </c>
      <c r="S12" s="22"/>
      <c r="T12" s="50"/>
      <c r="U12" s="179">
        <v>2849592</v>
      </c>
      <c r="V12" s="54" t="s">
        <v>86</v>
      </c>
    </row>
    <row r="13" spans="1:22" ht="127.5" customHeight="1">
      <c r="A13" s="10">
        <v>38</v>
      </c>
      <c r="B13" s="56">
        <v>38</v>
      </c>
      <c r="C13" s="93" t="s">
        <v>11</v>
      </c>
      <c r="D13" s="78"/>
      <c r="E13" s="78"/>
      <c r="F13" s="59">
        <v>620000</v>
      </c>
      <c r="G13" s="71">
        <v>620000</v>
      </c>
      <c r="H13" s="72">
        <v>657045</v>
      </c>
      <c r="I13" s="71">
        <v>650000</v>
      </c>
      <c r="J13" s="72">
        <v>649743</v>
      </c>
      <c r="K13" s="71">
        <v>650000</v>
      </c>
      <c r="L13" s="62">
        <v>548149</v>
      </c>
      <c r="M13" s="101">
        <v>620000</v>
      </c>
      <c r="N13" s="96">
        <f t="shared" ref="N13:N16" si="0">+U13</f>
        <v>495350</v>
      </c>
      <c r="O13" s="102"/>
      <c r="P13" s="76">
        <f>+K13</f>
        <v>650000</v>
      </c>
      <c r="Q13" s="74">
        <f>+N13</f>
        <v>495350</v>
      </c>
      <c r="R13" s="77">
        <f>+Q13/F13</f>
        <v>0.79895161290322581</v>
      </c>
      <c r="S13" s="22"/>
      <c r="T13" s="45"/>
      <c r="U13" s="179">
        <v>495350</v>
      </c>
      <c r="V13" s="54" t="s">
        <v>87</v>
      </c>
    </row>
    <row r="14" spans="1:22" ht="100.5" customHeight="1">
      <c r="A14" s="10"/>
      <c r="B14" s="56">
        <v>49</v>
      </c>
      <c r="C14" s="93" t="s">
        <v>29</v>
      </c>
      <c r="D14" s="78"/>
      <c r="E14" s="78"/>
      <c r="F14" s="59">
        <v>1722334</v>
      </c>
      <c r="G14" s="60">
        <v>0</v>
      </c>
      <c r="H14" s="60">
        <v>0</v>
      </c>
      <c r="I14" s="60">
        <v>0</v>
      </c>
      <c r="J14" s="60">
        <v>0</v>
      </c>
      <c r="K14" s="71">
        <v>1722334</v>
      </c>
      <c r="L14" s="62">
        <v>1714995</v>
      </c>
      <c r="M14" s="74">
        <v>1722334</v>
      </c>
      <c r="N14" s="96">
        <f t="shared" si="0"/>
        <v>1700545</v>
      </c>
      <c r="O14" s="102"/>
      <c r="P14" s="76">
        <f>+K14</f>
        <v>1722334</v>
      </c>
      <c r="Q14" s="74">
        <f>+N14</f>
        <v>1700545</v>
      </c>
      <c r="R14" s="77">
        <f>+Q14/F14</f>
        <v>0.98734914366203075</v>
      </c>
      <c r="S14" s="46"/>
      <c r="U14" s="179">
        <v>1700545</v>
      </c>
      <c r="V14" s="54" t="s">
        <v>88</v>
      </c>
    </row>
    <row r="15" spans="1:22" ht="127.5" customHeight="1">
      <c r="A15" s="10"/>
      <c r="B15" s="56">
        <v>58</v>
      </c>
      <c r="C15" s="93" t="s">
        <v>30</v>
      </c>
      <c r="D15" s="78"/>
      <c r="E15" s="78"/>
      <c r="F15" s="59">
        <v>2000000</v>
      </c>
      <c r="G15" s="60">
        <v>0</v>
      </c>
      <c r="H15" s="60">
        <v>0</v>
      </c>
      <c r="I15" s="60">
        <v>0</v>
      </c>
      <c r="J15" s="60">
        <v>0</v>
      </c>
      <c r="K15" s="71">
        <v>2000000</v>
      </c>
      <c r="L15" s="62">
        <v>2000000</v>
      </c>
      <c r="M15" s="74">
        <v>2000000</v>
      </c>
      <c r="N15" s="96">
        <f t="shared" si="0"/>
        <v>2000000</v>
      </c>
      <c r="O15" s="102"/>
      <c r="P15" s="76">
        <f>+K15</f>
        <v>2000000</v>
      </c>
      <c r="Q15" s="74">
        <f>+N15</f>
        <v>2000000</v>
      </c>
      <c r="R15" s="77">
        <f>+Q15/F15</f>
        <v>1</v>
      </c>
      <c r="S15" s="46"/>
      <c r="U15" s="179">
        <v>2000000</v>
      </c>
      <c r="V15" s="54" t="s">
        <v>89</v>
      </c>
    </row>
    <row r="16" spans="1:22" ht="127.5" customHeight="1">
      <c r="A16" s="10"/>
      <c r="B16" s="56">
        <v>64</v>
      </c>
      <c r="C16" s="93" t="s">
        <v>31</v>
      </c>
      <c r="D16" s="78"/>
      <c r="E16" s="78"/>
      <c r="F16" s="59">
        <v>4100000</v>
      </c>
      <c r="G16" s="60">
        <v>0</v>
      </c>
      <c r="H16" s="60">
        <v>0</v>
      </c>
      <c r="I16" s="60">
        <v>0</v>
      </c>
      <c r="J16" s="60">
        <v>0</v>
      </c>
      <c r="K16" s="71">
        <v>3000000</v>
      </c>
      <c r="L16" s="62">
        <v>3039849</v>
      </c>
      <c r="M16" s="74">
        <v>4100000</v>
      </c>
      <c r="N16" s="96">
        <f t="shared" si="0"/>
        <v>3590876</v>
      </c>
      <c r="O16" s="102"/>
      <c r="P16" s="76">
        <f>+F16</f>
        <v>4100000</v>
      </c>
      <c r="Q16" s="74">
        <f>+N16</f>
        <v>3590876</v>
      </c>
      <c r="R16" s="77">
        <f>+Q16/F16</f>
        <v>0.87582341463414637</v>
      </c>
      <c r="S16" s="46"/>
      <c r="U16" s="179">
        <v>3590876</v>
      </c>
      <c r="V16" s="54" t="s">
        <v>90</v>
      </c>
    </row>
    <row r="17" spans="1:22" ht="48.75" customHeight="1">
      <c r="A17" s="7"/>
      <c r="B17" s="103"/>
      <c r="C17" s="218" t="s">
        <v>44</v>
      </c>
      <c r="D17" s="219"/>
      <c r="E17" s="219"/>
      <c r="F17" s="219"/>
      <c r="G17" s="219"/>
      <c r="H17" s="219"/>
      <c r="I17" s="219"/>
      <c r="J17" s="219"/>
      <c r="K17" s="219"/>
      <c r="L17" s="219"/>
      <c r="M17" s="219"/>
      <c r="N17" s="219"/>
      <c r="O17" s="219"/>
      <c r="P17" s="219"/>
      <c r="Q17" s="219"/>
      <c r="R17" s="228"/>
      <c r="S17" s="42"/>
      <c r="U17" s="207" t="s">
        <v>44</v>
      </c>
      <c r="V17" s="208"/>
    </row>
    <row r="18" spans="1:22" ht="60.75">
      <c r="A18" s="12" t="s">
        <v>24</v>
      </c>
      <c r="B18" s="104"/>
      <c r="C18" s="104" t="s">
        <v>0</v>
      </c>
      <c r="D18" s="105" t="s">
        <v>1</v>
      </c>
      <c r="E18" s="105" t="s">
        <v>2</v>
      </c>
      <c r="F18" s="106" t="s">
        <v>3</v>
      </c>
      <c r="G18" s="221">
        <v>2019</v>
      </c>
      <c r="H18" s="221"/>
      <c r="I18" s="221">
        <v>2020</v>
      </c>
      <c r="J18" s="221"/>
      <c r="K18" s="198">
        <v>2021</v>
      </c>
      <c r="L18" s="199"/>
      <c r="M18" s="198">
        <v>2022</v>
      </c>
      <c r="N18" s="199"/>
      <c r="O18" s="107"/>
      <c r="P18" s="174" t="s">
        <v>7</v>
      </c>
      <c r="Q18" s="173" t="s">
        <v>25</v>
      </c>
      <c r="R18" s="174" t="s">
        <v>83</v>
      </c>
      <c r="S18" s="41" t="s">
        <v>64</v>
      </c>
      <c r="U18" s="36" t="s">
        <v>80</v>
      </c>
      <c r="V18" s="36" t="s">
        <v>81</v>
      </c>
    </row>
    <row r="19" spans="1:22" ht="66" customHeight="1">
      <c r="A19" s="12"/>
      <c r="B19" s="67"/>
      <c r="C19" s="67"/>
      <c r="D19" s="68"/>
      <c r="E19" s="68"/>
      <c r="F19" s="69"/>
      <c r="G19" s="173" t="s">
        <v>4</v>
      </c>
      <c r="H19" s="173" t="s">
        <v>5</v>
      </c>
      <c r="I19" s="173" t="s">
        <v>4</v>
      </c>
      <c r="J19" s="173" t="s">
        <v>5</v>
      </c>
      <c r="K19" s="173" t="s">
        <v>4</v>
      </c>
      <c r="L19" s="173" t="s">
        <v>75</v>
      </c>
      <c r="M19" s="173" t="s">
        <v>4</v>
      </c>
      <c r="N19" s="55" t="s">
        <v>79</v>
      </c>
      <c r="O19" s="70"/>
      <c r="P19" s="173" t="s">
        <v>78</v>
      </c>
      <c r="Q19" s="173" t="s">
        <v>82</v>
      </c>
      <c r="R19" s="173" t="s">
        <v>84</v>
      </c>
      <c r="S19" s="41"/>
      <c r="U19" s="36"/>
      <c r="V19" s="36"/>
    </row>
    <row r="20" spans="1:22" ht="102.75" customHeight="1">
      <c r="A20" s="48">
        <v>39</v>
      </c>
      <c r="B20" s="86"/>
      <c r="C20" s="87" t="s">
        <v>63</v>
      </c>
      <c r="D20" s="88"/>
      <c r="E20" s="88"/>
      <c r="F20" s="108">
        <v>225064</v>
      </c>
      <c r="G20" s="109">
        <f>SUM(G21:G24)</f>
        <v>69628</v>
      </c>
      <c r="H20" s="110">
        <v>69628</v>
      </c>
      <c r="I20" s="109">
        <f>+I21+I22+I23+I24</f>
        <v>36464</v>
      </c>
      <c r="J20" s="111">
        <v>36358</v>
      </c>
      <c r="K20" s="215" t="s">
        <v>62</v>
      </c>
      <c r="L20" s="216"/>
      <c r="M20" s="217"/>
      <c r="N20" s="172"/>
      <c r="O20" s="112"/>
      <c r="P20" s="51" t="s">
        <v>70</v>
      </c>
      <c r="Q20" s="51" t="s">
        <v>70</v>
      </c>
      <c r="R20" s="51" t="s">
        <v>70</v>
      </c>
      <c r="S20" s="51" t="s">
        <v>70</v>
      </c>
      <c r="T20" s="176"/>
      <c r="U20" s="51" t="s">
        <v>70</v>
      </c>
      <c r="V20" s="51" t="s">
        <v>70</v>
      </c>
    </row>
    <row r="21" spans="1:22" ht="143.25" customHeight="1">
      <c r="A21" s="10">
        <v>40</v>
      </c>
      <c r="B21" s="56">
        <v>40</v>
      </c>
      <c r="C21" s="113" t="s">
        <v>32</v>
      </c>
      <c r="D21" s="78"/>
      <c r="E21" s="78"/>
      <c r="F21" s="114">
        <f>G21+I21+K21+M21</f>
        <v>84202</v>
      </c>
      <c r="G21" s="115">
        <v>36110</v>
      </c>
      <c r="H21" s="115">
        <v>36110</v>
      </c>
      <c r="I21" s="115">
        <v>11920</v>
      </c>
      <c r="J21" s="115">
        <v>11920</v>
      </c>
      <c r="K21" s="115">
        <v>27526</v>
      </c>
      <c r="L21" s="62">
        <v>19373</v>
      </c>
      <c r="M21" s="115">
        <v>8646</v>
      </c>
      <c r="N21" s="63">
        <f>+U21</f>
        <v>8136</v>
      </c>
      <c r="O21" s="116"/>
      <c r="P21" s="64">
        <f t="shared" ref="P21:Q24" si="1">+G21+I21+K21+M21</f>
        <v>84202</v>
      </c>
      <c r="Q21" s="61">
        <f>+H21+J21+L21+N21</f>
        <v>75539</v>
      </c>
      <c r="R21" s="77">
        <f>+Q21/F21</f>
        <v>0.89711645804137674</v>
      </c>
      <c r="S21" s="22"/>
      <c r="U21" s="189">
        <v>8136</v>
      </c>
      <c r="V21" s="23" t="s">
        <v>92</v>
      </c>
    </row>
    <row r="22" spans="1:22" ht="122.25" customHeight="1">
      <c r="A22" s="10">
        <v>41</v>
      </c>
      <c r="B22" s="56">
        <v>41</v>
      </c>
      <c r="C22" s="117" t="s">
        <v>34</v>
      </c>
      <c r="D22" s="78"/>
      <c r="E22" s="78"/>
      <c r="F22" s="114">
        <f>G22+I22+K22+M22</f>
        <v>165144</v>
      </c>
      <c r="G22" s="118">
        <v>9500</v>
      </c>
      <c r="H22" s="115">
        <v>9500</v>
      </c>
      <c r="I22" s="118">
        <v>0</v>
      </c>
      <c r="J22" s="115" t="s">
        <v>12</v>
      </c>
      <c r="K22" s="118">
        <v>19144</v>
      </c>
      <c r="L22" s="62">
        <v>11265</v>
      </c>
      <c r="M22" s="118">
        <v>136500</v>
      </c>
      <c r="N22" s="63">
        <f t="shared" ref="N22:N24" si="2">+U22</f>
        <v>2315</v>
      </c>
      <c r="O22" s="116"/>
      <c r="P22" s="64">
        <f t="shared" si="1"/>
        <v>165144</v>
      </c>
      <c r="Q22" s="61">
        <f t="shared" si="1"/>
        <v>23080</v>
      </c>
      <c r="R22" s="77">
        <f>+Q22/F22</f>
        <v>0.13975681829191494</v>
      </c>
      <c r="S22" s="22"/>
      <c r="U22" s="190">
        <v>2315</v>
      </c>
      <c r="V22" s="23" t="s">
        <v>93</v>
      </c>
    </row>
    <row r="23" spans="1:22" ht="135" customHeight="1">
      <c r="A23" s="10">
        <v>42</v>
      </c>
      <c r="B23" s="56">
        <v>42</v>
      </c>
      <c r="C23" s="117" t="s">
        <v>33</v>
      </c>
      <c r="D23" s="78"/>
      <c r="E23" s="78"/>
      <c r="F23" s="114">
        <f>G23+I23+K23+M23</f>
        <v>40000</v>
      </c>
      <c r="G23" s="118">
        <v>10000</v>
      </c>
      <c r="H23" s="115">
        <v>10000</v>
      </c>
      <c r="I23" s="118">
        <v>13800</v>
      </c>
      <c r="J23" s="115">
        <v>13891</v>
      </c>
      <c r="K23" s="118">
        <v>1920</v>
      </c>
      <c r="L23" s="62">
        <v>120</v>
      </c>
      <c r="M23" s="118">
        <v>14280</v>
      </c>
      <c r="N23" s="63">
        <f t="shared" si="2"/>
        <v>5789</v>
      </c>
      <c r="O23" s="116"/>
      <c r="P23" s="64">
        <f t="shared" si="1"/>
        <v>40000</v>
      </c>
      <c r="Q23" s="61">
        <f t="shared" si="1"/>
        <v>29800</v>
      </c>
      <c r="R23" s="77">
        <f>+Q23/F23</f>
        <v>0.745</v>
      </c>
      <c r="S23" s="22"/>
      <c r="U23" s="11">
        <v>5789</v>
      </c>
      <c r="V23" s="23" t="s">
        <v>94</v>
      </c>
    </row>
    <row r="24" spans="1:22" ht="135" customHeight="1">
      <c r="A24" s="10">
        <v>43</v>
      </c>
      <c r="B24" s="56">
        <v>43</v>
      </c>
      <c r="C24" s="117" t="s">
        <v>13</v>
      </c>
      <c r="D24" s="78"/>
      <c r="E24" s="78"/>
      <c r="F24" s="114">
        <f>G24+I24+K24+M24</f>
        <v>37600</v>
      </c>
      <c r="G24" s="118">
        <v>14018</v>
      </c>
      <c r="H24" s="115">
        <v>14018</v>
      </c>
      <c r="I24" s="118">
        <v>10744</v>
      </c>
      <c r="J24" s="115">
        <v>10547</v>
      </c>
      <c r="K24" s="119">
        <v>1101</v>
      </c>
      <c r="L24" s="62">
        <v>668</v>
      </c>
      <c r="M24" s="115">
        <v>11737</v>
      </c>
      <c r="N24" s="63">
        <f t="shared" si="2"/>
        <v>0</v>
      </c>
      <c r="O24" s="116"/>
      <c r="P24" s="64">
        <f t="shared" si="1"/>
        <v>37600</v>
      </c>
      <c r="Q24" s="61">
        <f t="shared" si="1"/>
        <v>25233</v>
      </c>
      <c r="R24" s="77">
        <f>+Q24/F24</f>
        <v>0.67109042553191489</v>
      </c>
      <c r="S24" s="22"/>
      <c r="U24" s="38">
        <v>0</v>
      </c>
      <c r="V24" s="23" t="s">
        <v>95</v>
      </c>
    </row>
    <row r="25" spans="1:22" ht="47.25" customHeight="1">
      <c r="A25" s="7"/>
      <c r="B25" s="66"/>
      <c r="C25" s="222" t="s">
        <v>45</v>
      </c>
      <c r="D25" s="223"/>
      <c r="E25" s="223"/>
      <c r="F25" s="223"/>
      <c r="G25" s="223"/>
      <c r="H25" s="223"/>
      <c r="I25" s="223"/>
      <c r="J25" s="223"/>
      <c r="K25" s="223"/>
      <c r="L25" s="223"/>
      <c r="M25" s="223"/>
      <c r="N25" s="223"/>
      <c r="O25" s="223"/>
      <c r="P25" s="223"/>
      <c r="Q25" s="223"/>
      <c r="R25" s="223"/>
      <c r="S25" s="42"/>
      <c r="U25" s="207" t="s">
        <v>45</v>
      </c>
      <c r="V25" s="208"/>
    </row>
    <row r="26" spans="1:22" ht="63" customHeight="1">
      <c r="A26" s="12" t="s">
        <v>24</v>
      </c>
      <c r="B26" s="67"/>
      <c r="C26" s="67" t="s">
        <v>0</v>
      </c>
      <c r="D26" s="68" t="s">
        <v>1</v>
      </c>
      <c r="E26" s="68" t="s">
        <v>2</v>
      </c>
      <c r="F26" s="69" t="s">
        <v>3</v>
      </c>
      <c r="G26" s="220">
        <v>2019</v>
      </c>
      <c r="H26" s="220"/>
      <c r="I26" s="220">
        <v>2020</v>
      </c>
      <c r="J26" s="220"/>
      <c r="K26" s="198">
        <v>2021</v>
      </c>
      <c r="L26" s="199"/>
      <c r="M26" s="198">
        <v>2022</v>
      </c>
      <c r="N26" s="199"/>
      <c r="O26" s="70"/>
      <c r="P26" s="173" t="s">
        <v>7</v>
      </c>
      <c r="Q26" s="173" t="s">
        <v>23</v>
      </c>
      <c r="R26" s="173" t="s">
        <v>27</v>
      </c>
      <c r="S26" s="41" t="s">
        <v>64</v>
      </c>
      <c r="U26" s="36" t="s">
        <v>80</v>
      </c>
      <c r="V26" s="36" t="s">
        <v>81</v>
      </c>
    </row>
    <row r="27" spans="1:22" ht="40.5">
      <c r="A27" s="12"/>
      <c r="B27" s="67"/>
      <c r="C27" s="67"/>
      <c r="D27" s="68"/>
      <c r="E27" s="68"/>
      <c r="F27" s="69"/>
      <c r="G27" s="173" t="s">
        <v>4</v>
      </c>
      <c r="H27" s="173" t="s">
        <v>5</v>
      </c>
      <c r="I27" s="173" t="s">
        <v>4</v>
      </c>
      <c r="J27" s="173" t="s">
        <v>5</v>
      </c>
      <c r="K27" s="173" t="s">
        <v>4</v>
      </c>
      <c r="L27" s="173" t="s">
        <v>75</v>
      </c>
      <c r="M27" s="173" t="s">
        <v>4</v>
      </c>
      <c r="N27" s="55" t="s">
        <v>79</v>
      </c>
      <c r="O27" s="70"/>
      <c r="P27" s="173" t="s">
        <v>78</v>
      </c>
      <c r="Q27" s="173" t="s">
        <v>82</v>
      </c>
      <c r="R27" s="173" t="s">
        <v>26</v>
      </c>
      <c r="S27" s="41"/>
      <c r="U27" s="36"/>
      <c r="V27" s="36"/>
    </row>
    <row r="28" spans="1:22" ht="118.5" customHeight="1">
      <c r="A28" s="10">
        <v>44</v>
      </c>
      <c r="B28" s="56">
        <v>44</v>
      </c>
      <c r="C28" s="120" t="s">
        <v>14</v>
      </c>
      <c r="D28" s="121"/>
      <c r="E28" s="78"/>
      <c r="F28" s="122">
        <v>325000</v>
      </c>
      <c r="G28" s="118">
        <f>G29+G30+G31</f>
        <v>80525</v>
      </c>
      <c r="H28" s="61">
        <f>H29+H30+H31</f>
        <v>102748</v>
      </c>
      <c r="I28" s="119">
        <f>I29+I30+I31</f>
        <v>66964</v>
      </c>
      <c r="J28" s="123">
        <v>290371</v>
      </c>
      <c r="K28" s="119">
        <f>K29+K30+K31</f>
        <v>86339</v>
      </c>
      <c r="L28" s="62">
        <v>56176</v>
      </c>
      <c r="M28" s="119">
        <f>M29+M30+M31</f>
        <v>91172</v>
      </c>
      <c r="N28" s="124" t="str">
        <f>+U28</f>
        <v>2107</v>
      </c>
      <c r="O28" s="125"/>
      <c r="P28" s="126">
        <f t="shared" ref="P28:Q31" si="3">+G28+I28+K28+M28</f>
        <v>325000</v>
      </c>
      <c r="Q28" s="61">
        <f>+H28+J28+L28+N28</f>
        <v>451402</v>
      </c>
      <c r="R28" s="127">
        <f>+Q28/F28</f>
        <v>1.3889292307692307</v>
      </c>
      <c r="S28" s="34"/>
      <c r="T28" s="25"/>
      <c r="U28" s="191" t="s">
        <v>96</v>
      </c>
      <c r="V28" s="23" t="s">
        <v>97</v>
      </c>
    </row>
    <row r="29" spans="1:22" ht="158.25" customHeight="1">
      <c r="A29" s="10">
        <v>45</v>
      </c>
      <c r="B29" s="56">
        <v>45</v>
      </c>
      <c r="C29" s="128" t="s">
        <v>15</v>
      </c>
      <c r="D29" s="78" t="s">
        <v>77</v>
      </c>
      <c r="E29" s="78"/>
      <c r="F29" s="122">
        <v>128000</v>
      </c>
      <c r="G29" s="115">
        <v>23000</v>
      </c>
      <c r="H29" s="61">
        <v>7424</v>
      </c>
      <c r="I29" s="123">
        <v>30000</v>
      </c>
      <c r="J29" s="123">
        <v>3398</v>
      </c>
      <c r="K29" s="123">
        <v>35000</v>
      </c>
      <c r="L29" s="62">
        <v>6027</v>
      </c>
      <c r="M29" s="123">
        <v>40000</v>
      </c>
      <c r="N29" s="124">
        <f t="shared" ref="N29:N31" si="4">+U29</f>
        <v>1167</v>
      </c>
      <c r="O29" s="125"/>
      <c r="P29" s="126">
        <f t="shared" si="3"/>
        <v>128000</v>
      </c>
      <c r="Q29" s="61">
        <f>+H29+J29+L29+N29</f>
        <v>18016</v>
      </c>
      <c r="R29" s="127">
        <f>+Q29/F29</f>
        <v>0.14074999999999999</v>
      </c>
      <c r="S29" s="34"/>
      <c r="T29" s="25"/>
      <c r="U29" s="9">
        <v>1167</v>
      </c>
      <c r="V29" s="23" t="s">
        <v>98</v>
      </c>
    </row>
    <row r="30" spans="1:22" ht="215.25" customHeight="1">
      <c r="A30" s="10">
        <v>46</v>
      </c>
      <c r="B30" s="56">
        <v>46</v>
      </c>
      <c r="C30" s="120" t="s">
        <v>16</v>
      </c>
      <c r="D30" s="78" t="s">
        <v>77</v>
      </c>
      <c r="E30" s="78"/>
      <c r="F30" s="122">
        <v>119412</v>
      </c>
      <c r="G30" s="115">
        <v>25920</v>
      </c>
      <c r="H30" s="61">
        <v>15307</v>
      </c>
      <c r="I30" s="129">
        <v>21160</v>
      </c>
      <c r="J30" s="123">
        <v>48893</v>
      </c>
      <c r="K30" s="129">
        <v>36160</v>
      </c>
      <c r="L30" s="62">
        <v>196</v>
      </c>
      <c r="M30" s="129">
        <v>36172</v>
      </c>
      <c r="N30" s="124">
        <f t="shared" si="4"/>
        <v>0</v>
      </c>
      <c r="O30" s="125"/>
      <c r="P30" s="126">
        <f t="shared" si="3"/>
        <v>119412</v>
      </c>
      <c r="Q30" s="61">
        <f t="shared" si="3"/>
        <v>64396</v>
      </c>
      <c r="R30" s="127">
        <f>+Q30/F30</f>
        <v>0.53927578467825676</v>
      </c>
      <c r="S30" s="34"/>
      <c r="T30" s="25"/>
      <c r="U30" s="9">
        <v>0</v>
      </c>
      <c r="V30" s="23" t="s">
        <v>99</v>
      </c>
    </row>
    <row r="31" spans="1:22" ht="108" customHeight="1">
      <c r="A31" s="10">
        <v>48</v>
      </c>
      <c r="B31" s="56">
        <v>48</v>
      </c>
      <c r="C31" s="128" t="s">
        <v>17</v>
      </c>
      <c r="D31" s="78" t="s">
        <v>77</v>
      </c>
      <c r="E31" s="78"/>
      <c r="F31" s="122">
        <v>77588</v>
      </c>
      <c r="G31" s="115">
        <v>31605</v>
      </c>
      <c r="H31" s="61">
        <v>80017</v>
      </c>
      <c r="I31" s="123">
        <v>15804</v>
      </c>
      <c r="J31" s="123">
        <v>238080</v>
      </c>
      <c r="K31" s="123">
        <v>15179</v>
      </c>
      <c r="L31" s="62">
        <v>49953</v>
      </c>
      <c r="M31" s="123">
        <v>15000</v>
      </c>
      <c r="N31" s="124">
        <f t="shared" si="4"/>
        <v>994</v>
      </c>
      <c r="O31" s="125"/>
      <c r="P31" s="126">
        <f t="shared" si="3"/>
        <v>77588</v>
      </c>
      <c r="Q31" s="61">
        <f t="shared" si="3"/>
        <v>369044</v>
      </c>
      <c r="R31" s="127">
        <f>+Q31/F31</f>
        <v>4.7564571841006344</v>
      </c>
      <c r="S31" s="34"/>
      <c r="T31" s="25"/>
      <c r="U31" s="192">
        <v>994</v>
      </c>
      <c r="V31" s="23" t="s">
        <v>100</v>
      </c>
    </row>
    <row r="32" spans="1:22" ht="84.75" customHeight="1">
      <c r="A32" s="48">
        <v>49</v>
      </c>
      <c r="B32" s="86"/>
      <c r="C32" s="130" t="s">
        <v>65</v>
      </c>
      <c r="D32" s="131"/>
      <c r="E32" s="131"/>
      <c r="F32" s="132">
        <v>1010</v>
      </c>
      <c r="G32" s="132">
        <v>1010</v>
      </c>
      <c r="H32" s="133">
        <v>210</v>
      </c>
      <c r="I32" s="134">
        <v>459</v>
      </c>
      <c r="J32" s="135">
        <v>282</v>
      </c>
      <c r="K32" s="212" t="s">
        <v>62</v>
      </c>
      <c r="L32" s="213"/>
      <c r="M32" s="214"/>
      <c r="N32" s="171"/>
      <c r="O32" s="131"/>
      <c r="P32" s="51" t="s">
        <v>70</v>
      </c>
      <c r="Q32" s="51" t="s">
        <v>70</v>
      </c>
      <c r="R32" s="51" t="s">
        <v>70</v>
      </c>
      <c r="S32" s="51" t="s">
        <v>70</v>
      </c>
      <c r="T32" s="177"/>
      <c r="U32" s="51" t="s">
        <v>70</v>
      </c>
      <c r="V32" s="51" t="s">
        <v>70</v>
      </c>
    </row>
    <row r="33" spans="1:22" s="47" customFormat="1" ht="139.5" customHeight="1">
      <c r="A33" s="53"/>
      <c r="B33" s="136">
        <v>54</v>
      </c>
      <c r="C33" s="120" t="s">
        <v>35</v>
      </c>
      <c r="D33" s="137"/>
      <c r="E33" s="101">
        <v>492</v>
      </c>
      <c r="F33" s="122">
        <f>G33+I33+K33+M33</f>
        <v>669</v>
      </c>
      <c r="G33" s="115">
        <v>0</v>
      </c>
      <c r="H33" s="115">
        <v>0</v>
      </c>
      <c r="I33" s="115">
        <v>0</v>
      </c>
      <c r="J33" s="115">
        <v>0</v>
      </c>
      <c r="K33" s="101">
        <f>568+34</f>
        <v>602</v>
      </c>
      <c r="L33" s="62">
        <v>93</v>
      </c>
      <c r="M33" s="101">
        <v>67</v>
      </c>
      <c r="N33" s="75">
        <f>+U33</f>
        <v>4</v>
      </c>
      <c r="O33" s="138"/>
      <c r="P33" s="126">
        <f>+K33+M33</f>
        <v>669</v>
      </c>
      <c r="Q33" s="139">
        <f>+E33+L33+N33</f>
        <v>589</v>
      </c>
      <c r="R33" s="127">
        <f>+Q33/F33</f>
        <v>0.88041853512705526</v>
      </c>
      <c r="S33" s="46"/>
      <c r="T33" s="24"/>
      <c r="U33" s="193">
        <v>4</v>
      </c>
      <c r="V33" s="54" t="s">
        <v>109</v>
      </c>
    </row>
    <row r="34" spans="1:22" ht="47.25" customHeight="1">
      <c r="A34" s="7"/>
      <c r="B34" s="103"/>
      <c r="C34" s="218" t="s">
        <v>46</v>
      </c>
      <c r="D34" s="219"/>
      <c r="E34" s="219"/>
      <c r="F34" s="219"/>
      <c r="G34" s="219"/>
      <c r="H34" s="219"/>
      <c r="I34" s="219"/>
      <c r="J34" s="219"/>
      <c r="K34" s="219"/>
      <c r="L34" s="219"/>
      <c r="M34" s="219"/>
      <c r="N34" s="219"/>
      <c r="O34" s="219"/>
      <c r="P34" s="219"/>
      <c r="Q34" s="219"/>
      <c r="R34" s="219"/>
      <c r="S34" s="16"/>
      <c r="U34" s="206" t="s">
        <v>46</v>
      </c>
      <c r="V34" s="206"/>
    </row>
    <row r="35" spans="1:22" ht="63" customHeight="1">
      <c r="A35" s="12" t="s">
        <v>24</v>
      </c>
      <c r="B35" s="67"/>
      <c r="C35" s="67" t="s">
        <v>0</v>
      </c>
      <c r="D35" s="68" t="s">
        <v>1</v>
      </c>
      <c r="E35" s="68" t="s">
        <v>2</v>
      </c>
      <c r="F35" s="69" t="s">
        <v>3</v>
      </c>
      <c r="G35" s="220">
        <v>2019</v>
      </c>
      <c r="H35" s="220"/>
      <c r="I35" s="220">
        <v>2020</v>
      </c>
      <c r="J35" s="220"/>
      <c r="K35" s="198">
        <v>2021</v>
      </c>
      <c r="L35" s="199"/>
      <c r="M35" s="198">
        <v>2022</v>
      </c>
      <c r="N35" s="199"/>
      <c r="O35" s="70"/>
      <c r="P35" s="173" t="s">
        <v>7</v>
      </c>
      <c r="Q35" s="173" t="s">
        <v>23</v>
      </c>
      <c r="R35" s="173" t="s">
        <v>27</v>
      </c>
      <c r="S35" s="41" t="s">
        <v>64</v>
      </c>
      <c r="U35" s="36" t="s">
        <v>80</v>
      </c>
      <c r="V35" s="36" t="s">
        <v>81</v>
      </c>
    </row>
    <row r="36" spans="1:22" ht="60" customHeight="1">
      <c r="A36" s="12"/>
      <c r="B36" s="67"/>
      <c r="C36" s="67"/>
      <c r="D36" s="68"/>
      <c r="E36" s="68"/>
      <c r="F36" s="69"/>
      <c r="G36" s="173" t="s">
        <v>4</v>
      </c>
      <c r="H36" s="173" t="s">
        <v>5</v>
      </c>
      <c r="I36" s="173" t="s">
        <v>4</v>
      </c>
      <c r="J36" s="173" t="s">
        <v>5</v>
      </c>
      <c r="K36" s="173" t="s">
        <v>4</v>
      </c>
      <c r="L36" s="173" t="s">
        <v>75</v>
      </c>
      <c r="M36" s="173" t="s">
        <v>4</v>
      </c>
      <c r="N36" s="55" t="s">
        <v>79</v>
      </c>
      <c r="O36" s="70"/>
      <c r="P36" s="173" t="s">
        <v>78</v>
      </c>
      <c r="Q36" s="173" t="s">
        <v>82</v>
      </c>
      <c r="R36" s="173" t="s">
        <v>26</v>
      </c>
      <c r="S36" s="41"/>
      <c r="U36" s="36"/>
      <c r="V36" s="36"/>
    </row>
    <row r="37" spans="1:22" ht="113.25" customHeight="1">
      <c r="A37" s="52">
        <v>31</v>
      </c>
      <c r="B37" s="140"/>
      <c r="C37" s="110" t="s">
        <v>66</v>
      </c>
      <c r="D37" s="131"/>
      <c r="E37" s="131"/>
      <c r="F37" s="132">
        <v>1300000</v>
      </c>
      <c r="G37" s="132">
        <v>40530</v>
      </c>
      <c r="H37" s="133">
        <v>33909</v>
      </c>
      <c r="I37" s="134">
        <v>314870</v>
      </c>
      <c r="J37" s="135">
        <v>328433</v>
      </c>
      <c r="K37" s="212" t="s">
        <v>62</v>
      </c>
      <c r="L37" s="213"/>
      <c r="M37" s="214"/>
      <c r="N37" s="171"/>
      <c r="O37" s="131"/>
      <c r="P37" s="51" t="s">
        <v>70</v>
      </c>
      <c r="Q37" s="51" t="s">
        <v>70</v>
      </c>
      <c r="R37" s="51" t="s">
        <v>70</v>
      </c>
      <c r="S37" s="51" t="s">
        <v>70</v>
      </c>
      <c r="T37" s="178"/>
      <c r="U37" s="51" t="s">
        <v>70</v>
      </c>
      <c r="V37" s="51" t="s">
        <v>70</v>
      </c>
    </row>
    <row r="38" spans="1:22" ht="137.25" customHeight="1">
      <c r="A38" s="48">
        <v>32</v>
      </c>
      <c r="B38" s="86"/>
      <c r="C38" s="141" t="s">
        <v>67</v>
      </c>
      <c r="D38" s="88"/>
      <c r="E38" s="88"/>
      <c r="F38" s="142">
        <v>1562000</v>
      </c>
      <c r="G38" s="142">
        <v>20294</v>
      </c>
      <c r="H38" s="133">
        <v>12890</v>
      </c>
      <c r="I38" s="90">
        <v>225714</v>
      </c>
      <c r="J38" s="111">
        <v>447606</v>
      </c>
      <c r="K38" s="215" t="s">
        <v>62</v>
      </c>
      <c r="L38" s="216"/>
      <c r="M38" s="217"/>
      <c r="N38" s="172"/>
      <c r="O38" s="88"/>
      <c r="P38" s="51" t="s">
        <v>70</v>
      </c>
      <c r="Q38" s="51" t="s">
        <v>70</v>
      </c>
      <c r="R38" s="51" t="s">
        <v>70</v>
      </c>
      <c r="S38" s="51" t="s">
        <v>70</v>
      </c>
      <c r="U38" s="51" t="s">
        <v>70</v>
      </c>
      <c r="V38" s="51" t="s">
        <v>70</v>
      </c>
    </row>
    <row r="39" spans="1:22" ht="96" customHeight="1">
      <c r="A39" s="48">
        <v>33</v>
      </c>
      <c r="B39" s="86"/>
      <c r="C39" s="110" t="s">
        <v>68</v>
      </c>
      <c r="D39" s="88"/>
      <c r="E39" s="88"/>
      <c r="F39" s="143">
        <v>130</v>
      </c>
      <c r="G39" s="142">
        <f>10+10</f>
        <v>20</v>
      </c>
      <c r="H39" s="133">
        <v>20</v>
      </c>
      <c r="I39" s="90">
        <v>50</v>
      </c>
      <c r="J39" s="111">
        <v>34</v>
      </c>
      <c r="K39" s="215" t="s">
        <v>62</v>
      </c>
      <c r="L39" s="216"/>
      <c r="M39" s="217"/>
      <c r="N39" s="172"/>
      <c r="O39" s="88"/>
      <c r="P39" s="51" t="s">
        <v>70</v>
      </c>
      <c r="Q39" s="51" t="s">
        <v>70</v>
      </c>
      <c r="R39" s="51" t="s">
        <v>70</v>
      </c>
      <c r="S39" s="51" t="s">
        <v>70</v>
      </c>
      <c r="U39" s="51" t="s">
        <v>70</v>
      </c>
      <c r="V39" s="51" t="s">
        <v>70</v>
      </c>
    </row>
    <row r="40" spans="1:22" ht="56.25" customHeight="1">
      <c r="A40" s="10"/>
      <c r="B40" s="56">
        <v>53</v>
      </c>
      <c r="C40" s="113" t="s">
        <v>18</v>
      </c>
      <c r="D40" s="78"/>
      <c r="E40" s="78"/>
      <c r="F40" s="122">
        <v>1</v>
      </c>
      <c r="G40" s="144"/>
      <c r="H40" s="145">
        <v>1</v>
      </c>
      <c r="I40" s="146" t="s">
        <v>19</v>
      </c>
      <c r="J40" s="146" t="s">
        <v>19</v>
      </c>
      <c r="K40" s="146" t="s">
        <v>19</v>
      </c>
      <c r="L40" s="147"/>
      <c r="M40" s="146" t="s">
        <v>19</v>
      </c>
      <c r="N40" s="146" t="s">
        <v>19</v>
      </c>
      <c r="O40" s="78"/>
      <c r="P40" s="147" t="s">
        <v>19</v>
      </c>
      <c r="Q40" s="146" t="s">
        <v>19</v>
      </c>
      <c r="R40" s="148">
        <v>1</v>
      </c>
      <c r="S40" s="22"/>
      <c r="U40" s="194" t="s">
        <v>19</v>
      </c>
      <c r="V40" s="194" t="s">
        <v>19</v>
      </c>
    </row>
    <row r="41" spans="1:22" ht="98.25" customHeight="1">
      <c r="A41" s="10"/>
      <c r="B41" s="56">
        <v>60</v>
      </c>
      <c r="C41" s="149" t="s">
        <v>36</v>
      </c>
      <c r="D41" s="78"/>
      <c r="E41" s="78"/>
      <c r="F41" s="150">
        <f>G41+I41+K41+M41</f>
        <v>3318644</v>
      </c>
      <c r="G41" s="115">
        <v>0</v>
      </c>
      <c r="H41" s="61">
        <v>0</v>
      </c>
      <c r="I41" s="123">
        <v>0</v>
      </c>
      <c r="J41" s="123">
        <v>0</v>
      </c>
      <c r="K41" s="71">
        <f>2268644+820000</f>
        <v>3088644</v>
      </c>
      <c r="L41" s="62">
        <v>4024886</v>
      </c>
      <c r="M41" s="123">
        <v>230000</v>
      </c>
      <c r="N41" s="151">
        <f>+U41</f>
        <v>74624</v>
      </c>
      <c r="O41" s="125"/>
      <c r="P41" s="76">
        <f t="shared" ref="P41:P42" si="5">+K41</f>
        <v>3088644</v>
      </c>
      <c r="Q41" s="152">
        <f>+L41+N41</f>
        <v>4099510</v>
      </c>
      <c r="R41" s="127">
        <f>+Q41/F41</f>
        <v>1.235296705521894</v>
      </c>
      <c r="S41" s="46"/>
      <c r="U41" s="179">
        <v>74624</v>
      </c>
      <c r="V41" s="39" t="s">
        <v>101</v>
      </c>
    </row>
    <row r="42" spans="1:22" ht="89.45" customHeight="1">
      <c r="A42" s="10"/>
      <c r="B42" s="56">
        <v>61</v>
      </c>
      <c r="C42" s="149" t="s">
        <v>37</v>
      </c>
      <c r="D42" s="78"/>
      <c r="E42" s="71">
        <v>3165862</v>
      </c>
      <c r="F42" s="150">
        <f>G42+I42+K42+M42</f>
        <v>4805852</v>
      </c>
      <c r="G42" s="115">
        <v>0</v>
      </c>
      <c r="H42" s="61">
        <v>0</v>
      </c>
      <c r="I42" s="123">
        <v>0</v>
      </c>
      <c r="J42" s="123">
        <v>0</v>
      </c>
      <c r="K42" s="71">
        <f>3165852+1250000</f>
        <v>4415852</v>
      </c>
      <c r="L42" s="62">
        <v>5332317</v>
      </c>
      <c r="M42" s="123">
        <v>390000</v>
      </c>
      <c r="N42" s="151">
        <f t="shared" ref="N42:N43" si="6">+U42</f>
        <v>75278</v>
      </c>
      <c r="O42" s="125"/>
      <c r="P42" s="76">
        <f t="shared" si="5"/>
        <v>4415852</v>
      </c>
      <c r="Q42" s="152">
        <f>+L42+N42</f>
        <v>5407595</v>
      </c>
      <c r="R42" s="127">
        <f>+Q42/F42</f>
        <v>1.1252104725655305</v>
      </c>
      <c r="S42" s="46"/>
      <c r="U42" s="179">
        <f>1042+872+73364</f>
        <v>75278</v>
      </c>
      <c r="V42" s="39" t="s">
        <v>102</v>
      </c>
    </row>
    <row r="43" spans="1:22" ht="117" customHeight="1">
      <c r="A43" s="10"/>
      <c r="B43" s="56">
        <v>63</v>
      </c>
      <c r="C43" s="149" t="s">
        <v>38</v>
      </c>
      <c r="D43" s="78"/>
      <c r="E43" s="71">
        <v>82</v>
      </c>
      <c r="F43" s="150">
        <f>G43+I43+K43+M43</f>
        <v>48</v>
      </c>
      <c r="G43" s="115">
        <v>0</v>
      </c>
      <c r="H43" s="61">
        <v>0</v>
      </c>
      <c r="I43" s="123">
        <v>0</v>
      </c>
      <c r="J43" s="123">
        <v>0</v>
      </c>
      <c r="K43" s="71">
        <v>18</v>
      </c>
      <c r="L43" s="62">
        <v>139</v>
      </c>
      <c r="M43" s="123">
        <v>30</v>
      </c>
      <c r="N43" s="151">
        <f t="shared" si="6"/>
        <v>17</v>
      </c>
      <c r="O43" s="125"/>
      <c r="P43" s="76">
        <f>+E43+K43+M43</f>
        <v>130</v>
      </c>
      <c r="Q43" s="152">
        <f>+L43+N43</f>
        <v>156</v>
      </c>
      <c r="R43" s="127">
        <f>+Q43/F43</f>
        <v>3.25</v>
      </c>
      <c r="S43" s="46"/>
      <c r="U43" s="179">
        <v>17</v>
      </c>
      <c r="V43" s="39" t="s">
        <v>103</v>
      </c>
    </row>
    <row r="44" spans="1:22" ht="48.75" customHeight="1">
      <c r="A44" s="7"/>
      <c r="B44" s="103"/>
      <c r="C44" s="218" t="s">
        <v>47</v>
      </c>
      <c r="D44" s="219"/>
      <c r="E44" s="219"/>
      <c r="F44" s="219"/>
      <c r="G44" s="219"/>
      <c r="H44" s="219"/>
      <c r="I44" s="219"/>
      <c r="J44" s="219"/>
      <c r="K44" s="219"/>
      <c r="L44" s="219"/>
      <c r="M44" s="219"/>
      <c r="N44" s="219"/>
      <c r="O44" s="219"/>
      <c r="P44" s="219"/>
      <c r="Q44" s="219"/>
      <c r="R44" s="219"/>
      <c r="S44" s="42"/>
      <c r="U44" s="210" t="s">
        <v>47</v>
      </c>
      <c r="V44" s="211"/>
    </row>
    <row r="45" spans="1:22" ht="63" customHeight="1">
      <c r="A45" s="12" t="s">
        <v>24</v>
      </c>
      <c r="B45" s="67"/>
      <c r="C45" s="67" t="s">
        <v>0</v>
      </c>
      <c r="D45" s="68" t="s">
        <v>1</v>
      </c>
      <c r="E45" s="68" t="s">
        <v>2</v>
      </c>
      <c r="F45" s="69" t="s">
        <v>3</v>
      </c>
      <c r="G45" s="220">
        <v>2019</v>
      </c>
      <c r="H45" s="220"/>
      <c r="I45" s="220">
        <v>2020</v>
      </c>
      <c r="J45" s="220"/>
      <c r="K45" s="198">
        <v>2021</v>
      </c>
      <c r="L45" s="199"/>
      <c r="M45" s="198">
        <v>2022</v>
      </c>
      <c r="N45" s="199"/>
      <c r="O45" s="70"/>
      <c r="P45" s="173" t="s">
        <v>7</v>
      </c>
      <c r="Q45" s="173" t="s">
        <v>23</v>
      </c>
      <c r="R45" s="173" t="s">
        <v>27</v>
      </c>
      <c r="S45" s="41" t="s">
        <v>64</v>
      </c>
      <c r="U45" s="36" t="s">
        <v>80</v>
      </c>
      <c r="V45" s="36" t="s">
        <v>81</v>
      </c>
    </row>
    <row r="46" spans="1:22" ht="52.5" customHeight="1">
      <c r="A46" s="12"/>
      <c r="B46" s="67"/>
      <c r="C46" s="67"/>
      <c r="D46" s="68"/>
      <c r="E46" s="68"/>
      <c r="F46" s="69"/>
      <c r="G46" s="173" t="s">
        <v>4</v>
      </c>
      <c r="H46" s="173" t="s">
        <v>5</v>
      </c>
      <c r="I46" s="173" t="s">
        <v>4</v>
      </c>
      <c r="J46" s="173" t="s">
        <v>5</v>
      </c>
      <c r="K46" s="173" t="s">
        <v>4</v>
      </c>
      <c r="L46" s="173" t="s">
        <v>75</v>
      </c>
      <c r="M46" s="173" t="s">
        <v>4</v>
      </c>
      <c r="N46" s="55" t="s">
        <v>79</v>
      </c>
      <c r="O46" s="70"/>
      <c r="P46" s="173" t="s">
        <v>78</v>
      </c>
      <c r="Q46" s="173" t="s">
        <v>82</v>
      </c>
      <c r="R46" s="173" t="s">
        <v>26</v>
      </c>
      <c r="S46" s="41"/>
      <c r="U46" s="36"/>
      <c r="V46" s="36"/>
    </row>
    <row r="47" spans="1:22" ht="123.75" customHeight="1">
      <c r="A47" s="10">
        <v>50</v>
      </c>
      <c r="B47" s="56">
        <v>50</v>
      </c>
      <c r="C47" s="153" t="s">
        <v>20</v>
      </c>
      <c r="D47" s="78"/>
      <c r="E47" s="78"/>
      <c r="F47" s="122">
        <v>14</v>
      </c>
      <c r="G47" s="144">
        <v>11</v>
      </c>
      <c r="H47" s="145">
        <v>11</v>
      </c>
      <c r="I47" s="154">
        <v>3</v>
      </c>
      <c r="J47" s="155">
        <v>1</v>
      </c>
      <c r="K47" s="156">
        <v>0</v>
      </c>
      <c r="L47" s="62">
        <v>2</v>
      </c>
      <c r="M47" s="156">
        <v>0</v>
      </c>
      <c r="N47" s="157">
        <v>0</v>
      </c>
      <c r="O47" s="78"/>
      <c r="P47" s="158">
        <f>+G47+I47+K47</f>
        <v>14</v>
      </c>
      <c r="Q47" s="159">
        <f>+H47+J47+L47+N47</f>
        <v>14</v>
      </c>
      <c r="R47" s="127">
        <f>+Q47/F47</f>
        <v>1</v>
      </c>
      <c r="S47" s="22" t="s">
        <v>110</v>
      </c>
      <c r="U47" s="2" t="s">
        <v>104</v>
      </c>
      <c r="V47" s="54" t="s">
        <v>104</v>
      </c>
    </row>
    <row r="48" spans="1:22" ht="101.25" hidden="1" customHeight="1">
      <c r="A48" s="7">
        <v>51</v>
      </c>
      <c r="B48" s="160"/>
      <c r="C48" s="161" t="s">
        <v>21</v>
      </c>
      <c r="D48" s="78"/>
      <c r="E48" s="78"/>
      <c r="F48" s="122">
        <v>30</v>
      </c>
      <c r="G48" s="144">
        <v>3</v>
      </c>
      <c r="H48" s="145">
        <v>3</v>
      </c>
      <c r="I48" s="154">
        <v>12</v>
      </c>
      <c r="J48" s="155">
        <v>27</v>
      </c>
      <c r="K48" s="154">
        <v>7</v>
      </c>
      <c r="L48" s="62" t="e">
        <f>+#REF!</f>
        <v>#REF!</v>
      </c>
      <c r="M48" s="154">
        <v>8</v>
      </c>
      <c r="N48" s="157" t="str">
        <f t="shared" ref="N48" si="7">+U48</f>
        <v>Cumplido 2022</v>
      </c>
      <c r="O48" s="78"/>
      <c r="P48" s="158">
        <f>+G48+I48+K48</f>
        <v>22</v>
      </c>
      <c r="Q48" s="159" t="e">
        <f>+H48+J48+#REF!</f>
        <v>#REF!</v>
      </c>
      <c r="R48" s="127" t="e">
        <f>+Q48/F48</f>
        <v>#REF!</v>
      </c>
      <c r="S48" s="43"/>
      <c r="T48" s="24" t="s">
        <v>40</v>
      </c>
      <c r="U48" s="2" t="s">
        <v>105</v>
      </c>
    </row>
    <row r="49" spans="1:22" ht="141.75" customHeight="1">
      <c r="A49" s="7"/>
      <c r="B49" s="162">
        <v>65</v>
      </c>
      <c r="C49" s="161" t="s">
        <v>39</v>
      </c>
      <c r="D49" s="78"/>
      <c r="E49" s="78"/>
      <c r="F49" s="122">
        <f>H49+J49+K49+M49</f>
        <v>6</v>
      </c>
      <c r="G49" s="156">
        <v>0</v>
      </c>
      <c r="H49" s="145">
        <v>0</v>
      </c>
      <c r="I49" s="156">
        <v>0</v>
      </c>
      <c r="J49" s="155">
        <v>0</v>
      </c>
      <c r="K49" s="154">
        <v>4</v>
      </c>
      <c r="L49" s="62">
        <v>6</v>
      </c>
      <c r="M49" s="154">
        <v>2</v>
      </c>
      <c r="N49" s="157">
        <v>0</v>
      </c>
      <c r="O49" s="78"/>
      <c r="P49" s="158">
        <f>G49+I49+K49+M49</f>
        <v>6</v>
      </c>
      <c r="Q49" s="163">
        <f>+L49+N49</f>
        <v>6</v>
      </c>
      <c r="R49" s="127">
        <f>+Q49/F49</f>
        <v>1</v>
      </c>
      <c r="S49" s="22" t="s">
        <v>110</v>
      </c>
      <c r="U49" s="2" t="s">
        <v>106</v>
      </c>
      <c r="V49" s="44" t="s">
        <v>104</v>
      </c>
    </row>
    <row r="50" spans="1:22" ht="51" customHeight="1">
      <c r="A50" s="7"/>
      <c r="B50" s="103"/>
      <c r="C50" s="218" t="s">
        <v>48</v>
      </c>
      <c r="D50" s="219"/>
      <c r="E50" s="219"/>
      <c r="F50" s="219"/>
      <c r="G50" s="219"/>
      <c r="H50" s="219"/>
      <c r="I50" s="219"/>
      <c r="J50" s="219"/>
      <c r="K50" s="219"/>
      <c r="L50" s="219"/>
      <c r="M50" s="219"/>
      <c r="N50" s="219"/>
      <c r="O50" s="219"/>
      <c r="P50" s="219"/>
      <c r="Q50" s="219"/>
      <c r="R50" s="219"/>
      <c r="S50" s="42"/>
      <c r="U50" s="206" t="s">
        <v>48</v>
      </c>
      <c r="V50" s="206"/>
    </row>
    <row r="51" spans="1:22" ht="63" customHeight="1">
      <c r="A51" s="12" t="s">
        <v>24</v>
      </c>
      <c r="B51" s="67"/>
      <c r="C51" s="67" t="s">
        <v>0</v>
      </c>
      <c r="D51" s="68" t="s">
        <v>1</v>
      </c>
      <c r="E51" s="68" t="s">
        <v>2</v>
      </c>
      <c r="F51" s="69" t="s">
        <v>3</v>
      </c>
      <c r="G51" s="220">
        <v>2019</v>
      </c>
      <c r="H51" s="220"/>
      <c r="I51" s="220">
        <v>2020</v>
      </c>
      <c r="J51" s="220"/>
      <c r="K51" s="198">
        <v>2021</v>
      </c>
      <c r="L51" s="199"/>
      <c r="M51" s="198">
        <v>2022</v>
      </c>
      <c r="N51" s="199"/>
      <c r="O51" s="70"/>
      <c r="P51" s="173" t="s">
        <v>7</v>
      </c>
      <c r="Q51" s="173" t="s">
        <v>23</v>
      </c>
      <c r="R51" s="173" t="s">
        <v>27</v>
      </c>
      <c r="S51" s="41" t="s">
        <v>64</v>
      </c>
      <c r="U51" s="36" t="s">
        <v>80</v>
      </c>
      <c r="V51" s="36" t="s">
        <v>81</v>
      </c>
    </row>
    <row r="52" spans="1:22" ht="40.5">
      <c r="A52" s="12"/>
      <c r="B52" s="67"/>
      <c r="C52" s="67"/>
      <c r="D52" s="68"/>
      <c r="E52" s="68"/>
      <c r="F52" s="69"/>
      <c r="G52" s="173" t="s">
        <v>4</v>
      </c>
      <c r="H52" s="173" t="s">
        <v>5</v>
      </c>
      <c r="I52" s="173" t="s">
        <v>4</v>
      </c>
      <c r="J52" s="173" t="s">
        <v>5</v>
      </c>
      <c r="K52" s="173" t="s">
        <v>4</v>
      </c>
      <c r="L52" s="173" t="s">
        <v>75</v>
      </c>
      <c r="M52" s="173" t="s">
        <v>4</v>
      </c>
      <c r="N52" s="55" t="s">
        <v>79</v>
      </c>
      <c r="O52" s="70"/>
      <c r="P52" s="173" t="s">
        <v>78</v>
      </c>
      <c r="Q52" s="173" t="s">
        <v>82</v>
      </c>
      <c r="R52" s="173" t="s">
        <v>26</v>
      </c>
      <c r="S52" s="41"/>
      <c r="U52" s="36"/>
      <c r="V52" s="36"/>
    </row>
    <row r="53" spans="1:22" ht="195" customHeight="1">
      <c r="A53" s="7">
        <v>52</v>
      </c>
      <c r="B53" s="162">
        <v>52</v>
      </c>
      <c r="C53" s="153" t="s">
        <v>22</v>
      </c>
      <c r="D53" s="78"/>
      <c r="E53" s="78"/>
      <c r="F53" s="164">
        <v>90</v>
      </c>
      <c r="G53" s="165">
        <v>78</v>
      </c>
      <c r="H53" s="145">
        <v>79.400000000000006</v>
      </c>
      <c r="I53" s="165">
        <v>84</v>
      </c>
      <c r="J53" s="165" t="s">
        <v>69</v>
      </c>
      <c r="K53" s="165">
        <v>87</v>
      </c>
      <c r="L53" s="166"/>
      <c r="M53" s="165">
        <v>90</v>
      </c>
      <c r="N53" s="196">
        <f>+U53</f>
        <v>0</v>
      </c>
      <c r="O53" s="78"/>
      <c r="P53" s="167">
        <v>90</v>
      </c>
      <c r="Q53" s="168" t="str">
        <f>+J53</f>
        <v>89.2</v>
      </c>
      <c r="R53" s="197" t="str">
        <f>+Q53</f>
        <v>89.2</v>
      </c>
      <c r="S53" s="34"/>
      <c r="U53" s="195">
        <v>0</v>
      </c>
      <c r="V53" s="23" t="s">
        <v>107</v>
      </c>
    </row>
  </sheetData>
  <protectedRanges>
    <protectedRange algorithmName="SHA-512" hashValue="fdkfvvaR15zZTVwNaVqqy2mH9G02NMbKiPS4XoqQDrcs8TSVOP0Nv3eiC0civq11EcICEQg2RjXt+KJRgcNWCQ==" saltValue="W2P9shK+IrNgxWoYVIO82Q==" spinCount="100000" sqref="F5" name="Rango1"/>
  </protectedRanges>
  <mergeCells count="50">
    <mergeCell ref="K3:L3"/>
    <mergeCell ref="K51:L51"/>
    <mergeCell ref="K32:M32"/>
    <mergeCell ref="K20:M20"/>
    <mergeCell ref="U2:V2"/>
    <mergeCell ref="G18:H18"/>
    <mergeCell ref="I18:J18"/>
    <mergeCell ref="C25:R25"/>
    <mergeCell ref="G26:H26"/>
    <mergeCell ref="M3:N3"/>
    <mergeCell ref="M7:N7"/>
    <mergeCell ref="I26:J26"/>
    <mergeCell ref="I3:J3"/>
    <mergeCell ref="C6:R6"/>
    <mergeCell ref="G7:H7"/>
    <mergeCell ref="I7:J7"/>
    <mergeCell ref="C17:R17"/>
    <mergeCell ref="U44:V44"/>
    <mergeCell ref="U50:V50"/>
    <mergeCell ref="K37:M37"/>
    <mergeCell ref="K38:M38"/>
    <mergeCell ref="K39:M39"/>
    <mergeCell ref="C50:R50"/>
    <mergeCell ref="C44:R44"/>
    <mergeCell ref="K45:L45"/>
    <mergeCell ref="M45:N45"/>
    <mergeCell ref="G45:H45"/>
    <mergeCell ref="I45:J45"/>
    <mergeCell ref="U6:V6"/>
    <mergeCell ref="U17:V17"/>
    <mergeCell ref="U25:V25"/>
    <mergeCell ref="K11:M11"/>
    <mergeCell ref="U34:V34"/>
    <mergeCell ref="C34:R34"/>
    <mergeCell ref="M51:N51"/>
    <mergeCell ref="M18:N18"/>
    <mergeCell ref="M26:N26"/>
    <mergeCell ref="M35:N35"/>
    <mergeCell ref="S2:S3"/>
    <mergeCell ref="S7:S8"/>
    <mergeCell ref="C2:R2"/>
    <mergeCell ref="G3:H3"/>
    <mergeCell ref="K7:L7"/>
    <mergeCell ref="K18:L18"/>
    <mergeCell ref="K26:L26"/>
    <mergeCell ref="K35:L35"/>
    <mergeCell ref="G35:H35"/>
    <mergeCell ref="I35:J35"/>
    <mergeCell ref="G51:H51"/>
    <mergeCell ref="I51:J51"/>
  </mergeCells>
  <phoneticPr fontId="23" type="noConversion"/>
  <pageMargins left="0.7" right="0.7" top="0.75" bottom="0.75" header="0.3" footer="0.3"/>
  <pageSetup orientation="portrait" r:id="rId1"/>
  <ignoredErrors>
    <ignoredError sqref="F24:K24 M24 P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
  <sheetViews>
    <sheetView workbookViewId="0">
      <selection activeCell="B4" sqref="B4"/>
    </sheetView>
  </sheetViews>
  <sheetFormatPr baseColWidth="10" defaultRowHeight="15"/>
  <cols>
    <col min="1" max="1" width="62.5703125" customWidth="1"/>
    <col min="2" max="2" width="68" style="26" customWidth="1"/>
    <col min="3" max="3" width="36.5703125" customWidth="1"/>
  </cols>
  <sheetData>
    <row r="1" spans="1:3" ht="15.75">
      <c r="A1" s="33" t="s">
        <v>41</v>
      </c>
      <c r="B1" s="33" t="s">
        <v>42</v>
      </c>
      <c r="C1" s="33" t="s">
        <v>49</v>
      </c>
    </row>
    <row r="2" spans="1:3" ht="45.75">
      <c r="A2" s="27" t="s">
        <v>54</v>
      </c>
      <c r="B2" s="27" t="s">
        <v>57</v>
      </c>
      <c r="C2" s="27" t="s">
        <v>50</v>
      </c>
    </row>
    <row r="3" spans="1:3" ht="45.75">
      <c r="A3" s="27" t="s">
        <v>55</v>
      </c>
      <c r="B3" s="27" t="s">
        <v>43</v>
      </c>
      <c r="C3" s="28" t="s">
        <v>51</v>
      </c>
    </row>
    <row r="4" spans="1:3" ht="45.75">
      <c r="A4" s="27" t="s">
        <v>56</v>
      </c>
      <c r="B4" s="29" t="s">
        <v>44</v>
      </c>
      <c r="C4" s="30" t="s">
        <v>53</v>
      </c>
    </row>
    <row r="5" spans="1:3" ht="60.75">
      <c r="A5" s="31"/>
      <c r="B5" s="29" t="s">
        <v>45</v>
      </c>
      <c r="C5" s="32" t="s">
        <v>52</v>
      </c>
    </row>
    <row r="6" spans="1:3" ht="45.75">
      <c r="A6" s="31"/>
      <c r="B6" s="29" t="s">
        <v>46</v>
      </c>
      <c r="C6" s="29" t="s">
        <v>58</v>
      </c>
    </row>
    <row r="7" spans="1:3" ht="45.75">
      <c r="A7" s="31"/>
      <c r="B7" s="29" t="s">
        <v>47</v>
      </c>
      <c r="C7" s="29" t="s">
        <v>59</v>
      </c>
    </row>
    <row r="8" spans="1:3" ht="87" customHeight="1">
      <c r="A8" s="31"/>
      <c r="B8" s="29" t="s">
        <v>48</v>
      </c>
      <c r="C8" s="2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5:N10"/>
  <sheetViews>
    <sheetView workbookViewId="0">
      <selection activeCell="K12" sqref="K12"/>
    </sheetView>
  </sheetViews>
  <sheetFormatPr baseColWidth="10" defaultRowHeight="15"/>
  <cols>
    <col min="12" max="13" width="12" bestFit="1" customWidth="1"/>
  </cols>
  <sheetData>
    <row r="5" spans="6:14">
      <c r="G5" t="s">
        <v>71</v>
      </c>
      <c r="H5" s="47">
        <v>71352</v>
      </c>
    </row>
    <row r="6" spans="6:14">
      <c r="F6" t="s">
        <v>72</v>
      </c>
      <c r="G6" t="s">
        <v>72</v>
      </c>
      <c r="H6">
        <v>150</v>
      </c>
      <c r="L6" s="182">
        <v>8000000</v>
      </c>
      <c r="M6" s="182">
        <f>+L6*0.3</f>
        <v>2400000</v>
      </c>
    </row>
    <row r="7" spans="6:14">
      <c r="G7" t="s">
        <v>73</v>
      </c>
      <c r="H7">
        <v>152</v>
      </c>
      <c r="L7" s="182">
        <v>8000000</v>
      </c>
      <c r="M7" s="182">
        <f>+L7*0.4</f>
        <v>3200000</v>
      </c>
      <c r="N7" s="183">
        <f>+M7-M6</f>
        <v>800000</v>
      </c>
    </row>
    <row r="8" spans="6:14">
      <c r="G8" t="s">
        <v>74</v>
      </c>
      <c r="H8">
        <v>171</v>
      </c>
      <c r="L8" s="182">
        <v>8000000</v>
      </c>
      <c r="M8" s="182">
        <f>+L8*0.6</f>
        <v>4800000</v>
      </c>
    </row>
    <row r="9" spans="6:14">
      <c r="H9" s="47">
        <f>SUM(H5:H8)</f>
        <v>71825</v>
      </c>
    </row>
    <row r="10" spans="6:14">
      <c r="M10" s="182">
        <f>+L8/5</f>
        <v>1600000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A8F44-DE38-4DF7-9A78-916A1B678221}">
  <dimension ref="G4:L12"/>
  <sheetViews>
    <sheetView workbookViewId="0">
      <selection activeCell="N19" sqref="N19"/>
    </sheetView>
  </sheetViews>
  <sheetFormatPr baseColWidth="10" defaultRowHeight="15"/>
  <sheetData>
    <row r="4" spans="7:12" ht="15.75" thickBot="1"/>
    <row r="5" spans="7:12" ht="24" thickBot="1">
      <c r="G5" s="184">
        <v>1</v>
      </c>
      <c r="H5" s="185"/>
      <c r="I5" s="184"/>
      <c r="J5" s="185"/>
      <c r="K5" s="184">
        <v>1</v>
      </c>
      <c r="L5" s="184"/>
    </row>
    <row r="6" spans="7:12" ht="15.75" thickBot="1">
      <c r="G6" s="186">
        <v>7</v>
      </c>
      <c r="H6" s="186"/>
      <c r="I6" s="186">
        <v>3</v>
      </c>
      <c r="J6" s="186">
        <v>3</v>
      </c>
      <c r="K6" s="186">
        <v>1</v>
      </c>
      <c r="L6" s="186"/>
    </row>
    <row r="7" spans="7:12" ht="24" thickBot="1">
      <c r="G7" s="184">
        <v>4</v>
      </c>
      <c r="H7" s="185"/>
      <c r="I7" s="185"/>
      <c r="J7" s="184">
        <v>1</v>
      </c>
      <c r="K7" s="184">
        <v>2</v>
      </c>
      <c r="L7" s="184">
        <v>1</v>
      </c>
    </row>
    <row r="8" spans="7:12" ht="24" thickBot="1">
      <c r="G8" s="186">
        <v>4</v>
      </c>
      <c r="H8" s="186"/>
      <c r="I8" s="187"/>
      <c r="J8" s="186">
        <v>1</v>
      </c>
      <c r="K8" s="186">
        <v>1</v>
      </c>
      <c r="L8" s="186">
        <v>2</v>
      </c>
    </row>
    <row r="9" spans="7:12" ht="24" thickBot="1">
      <c r="G9" s="184">
        <v>4</v>
      </c>
      <c r="H9" s="185"/>
      <c r="I9" s="184">
        <v>4</v>
      </c>
      <c r="J9" s="184"/>
      <c r="K9" s="185"/>
      <c r="L9" s="184"/>
    </row>
    <row r="10" spans="7:12" ht="24" thickBot="1">
      <c r="G10" s="186">
        <v>2</v>
      </c>
      <c r="H10" s="186"/>
      <c r="I10" s="186">
        <v>2</v>
      </c>
      <c r="J10" s="186"/>
      <c r="K10" s="186"/>
      <c r="L10" s="187"/>
    </row>
    <row r="11" spans="7:12" ht="24" thickBot="1">
      <c r="G11" s="184">
        <v>1</v>
      </c>
      <c r="H11" s="185"/>
      <c r="I11" s="184"/>
      <c r="J11" s="188">
        <v>1</v>
      </c>
      <c r="K11" s="184"/>
      <c r="L11" s="184"/>
    </row>
    <row r="12" spans="7:12">
      <c r="G12">
        <f>SUM(G5:G11)</f>
        <v>23</v>
      </c>
      <c r="I12">
        <f>SUM(I5:I11)</f>
        <v>9</v>
      </c>
      <c r="J12">
        <f>SUM(J5:J11)</f>
        <v>6</v>
      </c>
      <c r="K12">
        <f t="shared" ref="K12:L12" si="0">SUM(K5:K11)</f>
        <v>5</v>
      </c>
      <c r="L12">
        <f t="shared" si="0"/>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A65FJVFR3NAS-1594653859-905</_dlc_DocId>
    <_dlc_DocIdUrl xmlns="fe5c55e1-1529-428c-8c16-ada3460a0e7a">
      <Url>http://tame/_layouts/15/DocIdRedir.aspx?ID=A65FJVFR3NAS-1594653859-905</Url>
      <Description>A65FJVFR3NAS-1594653859-905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806051C21E4BEB4AB1BF456EC2627ADD" ma:contentTypeVersion="3" ma:contentTypeDescription="Crear nuevo documento." ma:contentTypeScope="" ma:versionID="b7ab8b8fb70000de4b5a29b433b1a056">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E7AE86-2AAA-4A2E-9943-29A2FE588DB2}"/>
</file>

<file path=customXml/itemProps2.xml><?xml version="1.0" encoding="utf-8"?>
<ds:datastoreItem xmlns:ds="http://schemas.openxmlformats.org/officeDocument/2006/customXml" ds:itemID="{F3744C62-3A13-4835-8523-479BB212B789}">
  <ds:schemaRefs>
    <ds:schemaRef ds:uri="http://purl.org/dc/dcmitype/"/>
    <ds:schemaRef ds:uri="http://schemas.microsoft.com/office/2006/documentManagement/types"/>
    <ds:schemaRef ds:uri="http://schemas.microsoft.com/sharepoint/v3"/>
    <ds:schemaRef ds:uri="fe5c55e1-1529-428c-8c16-ada3460a0e7a"/>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B884106-2992-4645-9058-CA60A52C4C3F}">
  <ds:schemaRefs>
    <ds:schemaRef ds:uri="http://schemas.microsoft.com/sharepoint/v3/contenttype/forms"/>
  </ds:schemaRefs>
</ds:datastoreItem>
</file>

<file path=customXml/itemProps4.xml><?xml version="1.0" encoding="utf-8"?>
<ds:datastoreItem xmlns:ds="http://schemas.openxmlformats.org/officeDocument/2006/customXml" ds:itemID="{F0F40A41-C4AD-488D-B805-F1C6801D76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Actualización PEI Agos 2021</vt:lpstr>
      <vt:lpstr>Apuestas actualizadas</vt:lpstr>
      <vt:lpstr>Hoja1</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luzangela</dc:creator>
  <cp:lastModifiedBy>Luz Angela Vasquez Hernandez</cp:lastModifiedBy>
  <dcterms:created xsi:type="dcterms:W3CDTF">2021-04-29T15:46:19Z</dcterms:created>
  <dcterms:modified xsi:type="dcterms:W3CDTF">2022-06-06T20:31:24Z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0x010100806051C21E4BEB4AB1BF456EC2627ADD</vt:lpwstr>
  </property>
  <property fmtid="{D5CDD505-2E9C-101B-9397-08002B2CF9AE}" pid="3" name="_dlc_DocIdItemGuid">
    <vt:lpwstr>58cf3794-b9dd-4213-b931-2f94cbd3964a</vt:lpwstr>
  </property>
</Properties>
</file>